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dmioty Gospodarcze\Podmioty obsługiwane\Samorządy\Ulanów\2022-2023\ZapytaniaOfertyAnalizy\Przetarg\SWZ\"/>
    </mc:Choice>
  </mc:AlternateContent>
  <xr:revisionPtr revIDLastSave="0" documentId="8_{501887BD-0764-4AE8-B952-FBF8C3D6A6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kładka nr 1" sheetId="1" r:id="rId1"/>
    <sheet name="Zakładka nr 2" sheetId="2" r:id="rId2"/>
    <sheet name="Zakładka nr 3" sheetId="3" r:id="rId3"/>
    <sheet name="Zakładka nr 4" sheetId="5" r:id="rId4"/>
    <sheet name="Zakładka nr 5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5" i="1" l="1"/>
  <c r="K46" i="1"/>
  <c r="K47" i="1"/>
  <c r="K44" i="1"/>
  <c r="K43" i="1"/>
  <c r="K78" i="1"/>
  <c r="K77" i="1"/>
  <c r="K76" i="1"/>
  <c r="K75" i="1"/>
  <c r="K74" i="1"/>
  <c r="K73" i="1"/>
  <c r="K72" i="1"/>
  <c r="K71" i="1"/>
  <c r="O80" i="1"/>
  <c r="K4" i="1" l="1"/>
  <c r="D21" i="2"/>
  <c r="O94" i="1"/>
  <c r="O95" i="1"/>
  <c r="D19" i="2"/>
  <c r="D20" i="2"/>
  <c r="K93" i="1"/>
  <c r="D34" i="2"/>
  <c r="D33" i="2"/>
  <c r="D32" i="2"/>
  <c r="O107" i="1"/>
  <c r="O106" i="1"/>
  <c r="K105" i="1"/>
  <c r="D27" i="2"/>
  <c r="D29" i="2"/>
  <c r="D25" i="2"/>
  <c r="D24" i="2"/>
  <c r="O102" i="1"/>
  <c r="O101" i="1"/>
  <c r="K100" i="1"/>
  <c r="K99" i="1"/>
  <c r="O111" i="1"/>
  <c r="K111" i="1" s="1"/>
  <c r="D45" i="2"/>
  <c r="D41" i="2"/>
  <c r="D40" i="2"/>
  <c r="O110" i="1"/>
  <c r="K110" i="1" s="1"/>
  <c r="D14" i="2"/>
  <c r="D10" i="2"/>
  <c r="D13" i="2"/>
  <c r="O88" i="1"/>
  <c r="K87" i="1"/>
  <c r="K86" i="1"/>
  <c r="N91" i="1" l="1"/>
  <c r="K91" i="1" s="1"/>
  <c r="D42" i="2" l="1"/>
  <c r="K106" i="1"/>
  <c r="K102" i="1"/>
  <c r="K101" i="1"/>
  <c r="K97" i="1"/>
  <c r="K98" i="1"/>
  <c r="K94" i="1" l="1"/>
  <c r="K95" i="1"/>
  <c r="K92" i="1"/>
  <c r="O89" i="1"/>
  <c r="K89" i="1" s="1"/>
  <c r="K88" i="1"/>
  <c r="K84" i="1"/>
  <c r="K85" i="1"/>
  <c r="O113" i="1"/>
  <c r="K113" i="1" s="1"/>
  <c r="D50" i="2"/>
  <c r="K114" i="1"/>
  <c r="N112" i="1"/>
  <c r="K112" i="1" s="1"/>
  <c r="K70" i="1" l="1"/>
  <c r="K69" i="1"/>
  <c r="K79" i="1" l="1"/>
  <c r="K65" i="1"/>
  <c r="K64" i="1"/>
  <c r="K63" i="1"/>
  <c r="K48" i="1"/>
  <c r="K49" i="1"/>
  <c r="K50" i="1"/>
  <c r="K51" i="1"/>
  <c r="K42" i="1"/>
  <c r="K41" i="1"/>
  <c r="K68" i="1" l="1"/>
  <c r="K40" i="1"/>
  <c r="K20" i="1"/>
  <c r="K107" i="1" l="1"/>
  <c r="K10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52" i="1"/>
  <c r="K53" i="1"/>
  <c r="K54" i="1"/>
  <c r="K55" i="1"/>
  <c r="K56" i="1"/>
  <c r="K57" i="1"/>
  <c r="K58" i="1"/>
  <c r="K59" i="1"/>
  <c r="K60" i="1"/>
  <c r="K61" i="1"/>
  <c r="K62" i="1"/>
  <c r="K66" i="1"/>
  <c r="K67" i="1"/>
  <c r="K80" i="1"/>
  <c r="K3" i="1"/>
  <c r="K90" i="1"/>
  <c r="N66" i="1"/>
  <c r="N62" i="1"/>
  <c r="N61" i="1"/>
  <c r="N60" i="1"/>
  <c r="N80" i="1"/>
  <c r="N67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52" i="1"/>
  <c r="N53" i="1"/>
  <c r="N54" i="1"/>
  <c r="N55" i="1"/>
  <c r="N56" i="1"/>
  <c r="N57" i="1"/>
  <c r="N58" i="1"/>
  <c r="N59" i="1"/>
  <c r="N26" i="1" l="1"/>
  <c r="N25" i="1"/>
  <c r="N24" i="1"/>
  <c r="C23" i="3"/>
  <c r="C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20" i="3"/>
  <c r="C21" i="3"/>
  <c r="C22" i="3"/>
  <c r="N3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1" i="1"/>
  <c r="N22" i="1"/>
  <c r="N23" i="1"/>
  <c r="N81" i="1"/>
  <c r="K81" i="1" s="1"/>
  <c r="N82" i="1"/>
  <c r="K82" i="1" s="1"/>
  <c r="N83" i="1"/>
  <c r="K83" i="1" s="1"/>
  <c r="K96" i="1" l="1"/>
  <c r="K103" i="1"/>
  <c r="K108" i="1"/>
  <c r="K109" i="1"/>
  <c r="K116" i="1" l="1"/>
</calcChain>
</file>

<file path=xl/sharedStrings.xml><?xml version="1.0" encoding="utf-8"?>
<sst xmlns="http://schemas.openxmlformats.org/spreadsheetml/2006/main" count="1032" uniqueCount="349">
  <si>
    <t>Lp.</t>
  </si>
  <si>
    <t>Jednostka orgnizacyjna</t>
  </si>
  <si>
    <t>Rok budowy</t>
  </si>
  <si>
    <t>Materiały konstrukcyjne</t>
  </si>
  <si>
    <t>Wartość O m2</t>
  </si>
  <si>
    <t>Wartość O</t>
  </si>
  <si>
    <t>Wartość KB</t>
  </si>
  <si>
    <t>ścian</t>
  </si>
  <si>
    <t>stropów</t>
  </si>
  <si>
    <t>stropodachu</t>
  </si>
  <si>
    <t>pokrycie dachu</t>
  </si>
  <si>
    <t>1.</t>
  </si>
  <si>
    <t>2.</t>
  </si>
  <si>
    <t>3.</t>
  </si>
  <si>
    <t>4.</t>
  </si>
  <si>
    <t>5.</t>
  </si>
  <si>
    <t>6.</t>
  </si>
  <si>
    <t>-</t>
  </si>
  <si>
    <t>7.</t>
  </si>
  <si>
    <t>8.</t>
  </si>
  <si>
    <t>9.</t>
  </si>
  <si>
    <t>10.</t>
  </si>
  <si>
    <t>11.</t>
  </si>
  <si>
    <t>12.</t>
  </si>
  <si>
    <t>Remonty</t>
  </si>
  <si>
    <t>Suma ubezpieczenia</t>
  </si>
  <si>
    <t>L.p.</t>
  </si>
  <si>
    <t>Przedmiot ubezpieczenia</t>
  </si>
  <si>
    <t>Sprzęt stacjonarny</t>
  </si>
  <si>
    <t>Sprzęt przenośny</t>
  </si>
  <si>
    <t>Kserokopiarki i urządzenia wielofunkcyjne</t>
  </si>
  <si>
    <t>Jednostka</t>
  </si>
  <si>
    <t>Zabezpieczenia przeciwpożarowe</t>
  </si>
  <si>
    <t>Zabezpieczenia przeciwkradzieżowe</t>
  </si>
  <si>
    <t>Nr rej.</t>
  </si>
  <si>
    <t>Marka</t>
  </si>
  <si>
    <t>Typ/model</t>
  </si>
  <si>
    <t>Rodzaj</t>
  </si>
  <si>
    <t>Poj./ład.</t>
  </si>
  <si>
    <t>L. miejsc</t>
  </si>
  <si>
    <t>Nr nadwozia</t>
  </si>
  <si>
    <t>Okres OC</t>
  </si>
  <si>
    <t>Okres AC</t>
  </si>
  <si>
    <t>Lokalizacja</t>
  </si>
  <si>
    <t>p</t>
  </si>
  <si>
    <t>s</t>
  </si>
  <si>
    <t>b</t>
  </si>
  <si>
    <t>w</t>
  </si>
  <si>
    <t>bu</t>
  </si>
  <si>
    <t>Rodzaj sumy ubezpieczenia</t>
  </si>
  <si>
    <t>Wyposażenie i urządzenia</t>
  </si>
  <si>
    <t>Okres NW</t>
  </si>
  <si>
    <t xml:space="preserve">Rok prod. </t>
  </si>
  <si>
    <t>Aktualna s.u. AC</t>
  </si>
  <si>
    <t>Włściciel</t>
  </si>
  <si>
    <t>1. Urząd Gminy</t>
  </si>
  <si>
    <t>1.Urząd Gminy</t>
  </si>
  <si>
    <t>beton</t>
  </si>
  <si>
    <t>drewno</t>
  </si>
  <si>
    <t>cegła</t>
  </si>
  <si>
    <t>blacha</t>
  </si>
  <si>
    <t>osobowy</t>
  </si>
  <si>
    <t>Urząd Gminy</t>
  </si>
  <si>
    <t xml:space="preserve"> </t>
  </si>
  <si>
    <t>KB wartość księgowa brutto</t>
  </si>
  <si>
    <t>**  O wartość odtwoerzeniowa</t>
  </si>
  <si>
    <t>*  WO wartość własna odtwoerzeniowa</t>
  </si>
  <si>
    <t xml:space="preserve">2. </t>
  </si>
  <si>
    <t>2002-2004 wymiana okien 2006 - remont kapitalny (wymiana kotłów CO)2006-2007- remont elewacji , wymiana dachów</t>
  </si>
  <si>
    <t>Tablica interaktywna</t>
  </si>
  <si>
    <t>Jelcz</t>
  </si>
  <si>
    <t>Star</t>
  </si>
  <si>
    <t>Zgodnie z przepisami p.poż.</t>
  </si>
  <si>
    <t>Zgodnie z przepisami p.poż.: hydranty zewnętrzne 1 szt.</t>
  </si>
  <si>
    <t>Zgodnie z przepisami p.poż.: hydranty zewnętrzne 1 szt., gaśnica lub agregaty 1 szt.</t>
  </si>
  <si>
    <t>Co najmniej 2 zamki wielozastawkowe w każdych drzwiach zewnętrznych</t>
  </si>
  <si>
    <t>Co najmniej 2 zamki wielozastawkowe w każdych drzwiach zewnętrznych, system alarmujący służby z całodobową ochroną</t>
  </si>
  <si>
    <t>KB</t>
  </si>
  <si>
    <t>Budynek Urzędu, ul. Rynek 5</t>
  </si>
  <si>
    <t>Urząd Gminy i Miasta, Ulanów</t>
  </si>
  <si>
    <t>Budynek OSP, Wólka Tanewska</t>
  </si>
  <si>
    <t>Budynek OSP, Kurzyna Średnia</t>
  </si>
  <si>
    <t>Budynek OSP, Bieliny</t>
  </si>
  <si>
    <t>Budynek komunalny, Ulanów</t>
  </si>
  <si>
    <t>Budynek komunalny,  ul. Rynek 40</t>
  </si>
  <si>
    <t>Budynek komunalny, ul. Rynek 32</t>
  </si>
  <si>
    <t>Budynek komunalny, ul. 11-go Listopada</t>
  </si>
  <si>
    <t>Budynek komunalny, ul. Piłsudskiego 6</t>
  </si>
  <si>
    <t>Budynek komunalny, ul. Św. Zofii</t>
  </si>
  <si>
    <t>Ośrodek zdrowia, Bieliny</t>
  </si>
  <si>
    <t>Budynek gospodarczy, ul. Rynek 5</t>
  </si>
  <si>
    <t>Budynek szkoły, Glinianka</t>
  </si>
  <si>
    <t>Budynek szkoły, Kurzyna Wielka*</t>
  </si>
  <si>
    <t>Budynek szatniowy Orlik</t>
  </si>
  <si>
    <t>Dom Ludowy, Bieliniec</t>
  </si>
  <si>
    <t>Dom Ludowy z garażem OSP, Bukowinie</t>
  </si>
  <si>
    <t>Budynek garażowy OSP, ul. Buli, Ulanów</t>
  </si>
  <si>
    <t>Budynek Dom Ludowy, Huta Deręgowska</t>
  </si>
  <si>
    <t>Budynek bosmanki, scena, trybuna</t>
  </si>
  <si>
    <t>Budynek rekreacyjno- sportowy, Glinianka</t>
  </si>
  <si>
    <t xml:space="preserve">Budynek muzeum ul. Bieliniecka </t>
  </si>
  <si>
    <t xml:space="preserve">Budynek hotelowy ul. Bieliniecka </t>
  </si>
  <si>
    <t>Budynek szatni dla sportowców wraz z panelami solarnymi, ul. Bieliniecka</t>
  </si>
  <si>
    <t>Budynek świtlic w Wólce Bielińskiej</t>
  </si>
  <si>
    <t>Budynek szkoły w Dąbrowicy</t>
  </si>
  <si>
    <t>Budynek przedszkola w Bielinach</t>
  </si>
  <si>
    <t>Altanka i plac zabaw w Dąbrowicy</t>
  </si>
  <si>
    <t>Altanka i plac zabaw w Bielinach</t>
  </si>
  <si>
    <t>Altanka i plac zabaw w Bukowinie</t>
  </si>
  <si>
    <t>Plac zabaw w Wólce Taniewskiej</t>
  </si>
  <si>
    <t xml:space="preserve">Wiata z paleniskiem ul. Bieliniecka </t>
  </si>
  <si>
    <t>Wiata ul. Sandomierska</t>
  </si>
  <si>
    <t>Wiaty przystankowe</t>
  </si>
  <si>
    <t xml:space="preserve">Kort tenisowy, ul. Bieliniecka </t>
  </si>
  <si>
    <t>Budowle wodne, Ulanów</t>
  </si>
  <si>
    <t>Ogrodzenie w Borkach, Borki</t>
  </si>
  <si>
    <t>Boisko do piłki nożnej, Ulanów</t>
  </si>
  <si>
    <t>Place zabaw - 8szt., Teren Gminy</t>
  </si>
  <si>
    <t>Boisko sportowe, Huta Deręgowska</t>
  </si>
  <si>
    <t>Dom nauczyciela ul. Parkowa 4</t>
  </si>
  <si>
    <t>pustak</t>
  </si>
  <si>
    <t>Budynek Szkoły Podstawowej wraz  z salą gimnastyczną oraz panaeami solarnymi zainstalowanymi na dachu</t>
  </si>
  <si>
    <t>Budynek szatni dla sportowców ul. Św. Wojciecha 6</t>
  </si>
  <si>
    <t>murowany</t>
  </si>
  <si>
    <t>Boisko wielofunkcyjne, ul. Św. Wojciecha 6</t>
  </si>
  <si>
    <t>Budynek Szkoły</t>
  </si>
  <si>
    <t>beon</t>
  </si>
  <si>
    <t>Budynek Domu Nauczyciela</t>
  </si>
  <si>
    <t>Budyenk stołówki i oddziału zerowego</t>
  </si>
  <si>
    <t>Tablice multimedialne</t>
  </si>
  <si>
    <t xml:space="preserve">Budynek Szkoły Podstawowej wraz  z salą gimnastyczną </t>
  </si>
  <si>
    <t xml:space="preserve">Boisko wielofunkcyjne </t>
  </si>
  <si>
    <t>RNI 98LH</t>
  </si>
  <si>
    <t>specjalny, pożarniczy</t>
  </si>
  <si>
    <t>RNI 97LH</t>
  </si>
  <si>
    <t>RNI 21JG</t>
  </si>
  <si>
    <t>VF7YCBMFC11368893</t>
  </si>
  <si>
    <t>RNI 30MK</t>
  </si>
  <si>
    <t>WDB9763641L466216</t>
  </si>
  <si>
    <t>RNI 29MK</t>
  </si>
  <si>
    <t>WDB9763641L466215</t>
  </si>
  <si>
    <t>RNI 93NF</t>
  </si>
  <si>
    <t>VF640BCA000000661</t>
  </si>
  <si>
    <t>RNI M537</t>
  </si>
  <si>
    <t>Specjalny, pozarniczy</t>
  </si>
  <si>
    <t>11100/-</t>
  </si>
  <si>
    <t>29.11.2016 28.11.2019</t>
  </si>
  <si>
    <t>Mecedes</t>
  </si>
  <si>
    <t>Benz</t>
  </si>
  <si>
    <t>3758/2170</t>
  </si>
  <si>
    <t>26.10.2016 25.10.2019</t>
  </si>
  <si>
    <t>`31035010329781</t>
  </si>
  <si>
    <t>`31035010336099</t>
  </si>
  <si>
    <t>6842/-</t>
  </si>
  <si>
    <t>02.08.2016 01.08.2019</t>
  </si>
  <si>
    <t>Mercedes</t>
  </si>
  <si>
    <t>6374/-</t>
  </si>
  <si>
    <t>6374/5850</t>
  </si>
  <si>
    <t xml:space="preserve">Mercedes </t>
  </si>
  <si>
    <t>Citroen</t>
  </si>
  <si>
    <t>Jumper</t>
  </si>
  <si>
    <t>2198/-</t>
  </si>
  <si>
    <t>06.08.2016 05.08.2019</t>
  </si>
  <si>
    <t>Renault</t>
  </si>
  <si>
    <t>40BCA2</t>
  </si>
  <si>
    <t>6179/-</t>
  </si>
  <si>
    <t>31.01.2017 30.01.2020</t>
  </si>
  <si>
    <t>RNI 98VH</t>
  </si>
  <si>
    <t>WO</t>
  </si>
  <si>
    <t>Budynek OSP, Dąbrowica</t>
  </si>
  <si>
    <t>Budynek OSP, Dąbrówka</t>
  </si>
  <si>
    <t>Dom Ludowy, Glinianka</t>
  </si>
  <si>
    <t>dachówka</t>
  </si>
  <si>
    <t>Świetlica Wiejska w Borkach</t>
  </si>
  <si>
    <t>Świetlica Wiejska z garażem OSP, Dąbrówka</t>
  </si>
  <si>
    <t>cegła kostrukcyjna stalowa</t>
  </si>
  <si>
    <t>beton konstrukcyjny stalowa</t>
  </si>
  <si>
    <t xml:space="preserve">beton  </t>
  </si>
  <si>
    <t xml:space="preserve">cegła  </t>
  </si>
  <si>
    <t>Budynek mieszkalny, ul. Głowackiego 13</t>
  </si>
  <si>
    <t>eternit</t>
  </si>
  <si>
    <t>Budynek mieszkalny, Bieliny</t>
  </si>
  <si>
    <t>Budynek Ośrodka Zdrowia w Kurzynie Średniej</t>
  </si>
  <si>
    <t>Boisko wielofunkcyjne Kurzyna Średnia</t>
  </si>
  <si>
    <t>Budynek Muzeum Fisactwa, ul. Rynek</t>
  </si>
  <si>
    <t xml:space="preserve">Zgodnie z przepisami p.poż.: gaśnice lub agregaty 3 szt., hydrant wewnetrzny szt. 2, hydrant zewnętrzny szt. 1 </t>
  </si>
  <si>
    <t>Zgodnie z przepisami p.poż.: gaśnice lub agregaty 2 szt., hydant zewnętrzny szt. 1</t>
  </si>
  <si>
    <t>Zgodnie z przepisami p.poż.: hydranty zewnętrzne szt. 1, gaśnice lub agregaty szt. 1</t>
  </si>
  <si>
    <t>Zgodnie z przepisami p.poż., hydrant zewnętrzny szt. 1</t>
  </si>
  <si>
    <t>Zgodnie z przepisami p.poż.: hydranty zewnętrzne szt. 1, gaśnice lub agregaty szt. 2</t>
  </si>
  <si>
    <t xml:space="preserve">Zgodnie z przepisami p.poż.: </t>
  </si>
  <si>
    <t>Zgodnie z przepisami p.poż.: hydranty zewnętrzne 1 szt., hydranty wewnętrzne szt. 1, gaśnice lub agregaty szt. 2</t>
  </si>
  <si>
    <t>Zgodnie z przepisami p.poż.: gaśnice lub agregaty 1 szt., hydranty zewnętrzne szt. 1</t>
  </si>
  <si>
    <t>Świetlica wiejska w Brokach</t>
  </si>
  <si>
    <t>Zgodnie z przepisami p.poż.: hydranty zewnętrzne 1 szt.,</t>
  </si>
  <si>
    <t xml:space="preserve">Zgodnie z przepisami p.poż.: hydranty zewnętrzne 1 szt., </t>
  </si>
  <si>
    <t>Zgodnie z przepisami p.poż.: hydranty zewnętrzne 1 szt., gaśnica lub agregaty 2 szt.</t>
  </si>
  <si>
    <t>Dom Ludowy w Bileńcu</t>
  </si>
  <si>
    <t>Zgodnie z przepisami p.poż.: hydranty zewnętrzne 1 szt., gaśnica lub agregaty 5 szt.</t>
  </si>
  <si>
    <t>Świtlica Wiejsk z garażem OSP w Dąbrówce</t>
  </si>
  <si>
    <t>Zgodnie z przepisami p.poż.: hydranty zewnętrzne 2 szt., gaśnica lub agregaty 7 szt.</t>
  </si>
  <si>
    <t>Dom Ludowy z garażem OSP w Bukowinie</t>
  </si>
  <si>
    <t>budynek garażowy ul. Buli</t>
  </si>
  <si>
    <t>Budynek mieszklany ul. Głowackiego 13</t>
  </si>
  <si>
    <t>Budynek mieszkalny w Bielinach</t>
  </si>
  <si>
    <t>Zgodnie z przepisami p.poż.: hydranty zewnętrzne 1 szt., gaśnice lub agregaty szt. 5</t>
  </si>
  <si>
    <t>Dom Ludowy w Hucie Deręgowskiej</t>
  </si>
  <si>
    <t>Budynek bosmanki, scena, trybuny</t>
  </si>
  <si>
    <t>Zgodnie z przepisami p.poż.: hydranty zewnętrzne 1 szt., gaśnice lub agregaty szt. 2</t>
  </si>
  <si>
    <t>Budynek rekreacyjno - soortowy w Gliniance</t>
  </si>
  <si>
    <t>Zgodnie z przepisami p.poż.: hydranty zewnętrzne 1 szt., gaśnice lub agregaty szt. 3</t>
  </si>
  <si>
    <t>Budynek muzeum ul. Bielniecka</t>
  </si>
  <si>
    <t>Zgodnie z przepisami p.poż.: hydranty zewnętrzne 1 szt., gaśnice lub agregaty szt. 1</t>
  </si>
  <si>
    <t>Budynek hotelowy ul. Bieliniecka</t>
  </si>
  <si>
    <t>Świetlica Wiejska w Wólce Bielińskiej</t>
  </si>
  <si>
    <t xml:space="preserve">Zgodnie z przepisami p.poż.: hydranty zewnętrzne 1 szt., gaśnice lub agregaty szt. </t>
  </si>
  <si>
    <t>Budynek po szkole w Dąbrowicy</t>
  </si>
  <si>
    <t>Budynek po przedszkolu w Bielinach</t>
  </si>
  <si>
    <t>Zgodnie z przepisami p.poż.: gaśnica lub agregaty</t>
  </si>
  <si>
    <t>Zgodnie z przepisami p.poż.:  gaśnica lub agregaty</t>
  </si>
  <si>
    <t>Budynek szkoły podsywaowej z salą gimanstyczną</t>
  </si>
  <si>
    <t>Zgodnie z przepisami p.poż.: gaśnica lub agregaty 20 szt., hydranty wewnętrzne 13 szt., urzadzenie sygnalizujące powsanie pożaru</t>
  </si>
  <si>
    <t>"Dworek" Bieliny (nieużytkowany)</t>
  </si>
  <si>
    <t>Wiata przystankowa Bieliny - szkoła</t>
  </si>
  <si>
    <t>Zestaw fitnes Glinianka</t>
  </si>
  <si>
    <t>Zestw fitnes Dąbrówka</t>
  </si>
  <si>
    <t>Zestaw fitnes Huta Deręgowska</t>
  </si>
  <si>
    <t>Plac zabaw Kurzyna Mała</t>
  </si>
  <si>
    <t>Plac zabaw Kurzyna Średnia</t>
  </si>
  <si>
    <t xml:space="preserve">Historyczne przejście graniczne z okresu zaborow 2 szt. </t>
  </si>
  <si>
    <t>Budynek typu socjalnego (8 mieszkań)</t>
  </si>
  <si>
    <t>Wyposażenie i urządzenia (ozdoby świąteczne na zewnatrz)</t>
  </si>
  <si>
    <t>RNI AR55</t>
  </si>
  <si>
    <t xml:space="preserve">Toyota </t>
  </si>
  <si>
    <t>Corolla</t>
  </si>
  <si>
    <t>NMTBE3JE10R184494</t>
  </si>
  <si>
    <t>18.01.2019 17.01.2022</t>
  </si>
  <si>
    <t>Master</t>
  </si>
  <si>
    <t>RNI FW98</t>
  </si>
  <si>
    <t>VF1VD000059772431</t>
  </si>
  <si>
    <t>18.09.2019 17.09.2022</t>
  </si>
  <si>
    <t>Volvo</t>
  </si>
  <si>
    <t>FL</t>
  </si>
  <si>
    <t>RNI GL73</t>
  </si>
  <si>
    <t>YV2T0Y1B8KZ123495</t>
  </si>
  <si>
    <t>31.12.2019 30.12.2022</t>
  </si>
  <si>
    <t>Place zabaw na terenie Gminy</t>
  </si>
  <si>
    <t>Renowacja boisk sportowych w miejscowościach Bieliniec i Glinianka</t>
  </si>
  <si>
    <t>Budynek OCK</t>
  </si>
  <si>
    <t>Sprzet elektroniczny starszy niż 7 lat</t>
  </si>
  <si>
    <t>Wyposażenie i urządzenia w tym instrumenty</t>
  </si>
  <si>
    <t>Sprzęt stacjonarny*</t>
  </si>
  <si>
    <t>Kserokopiarki i urządzenia wielofunkcyjne*</t>
  </si>
  <si>
    <t>Serwery*</t>
  </si>
  <si>
    <t>Sprzęt przenośny*</t>
  </si>
  <si>
    <t>* bez podziału na lata</t>
  </si>
  <si>
    <t>Sprzet elektroniczny starszy niż 7 lat w tym apt fotograficzny w wartości odtworzeniowej</t>
  </si>
  <si>
    <t>Budynek BCK</t>
  </si>
  <si>
    <t>Zgodnie z przepisami p.poż.: gaśnice 7 szt., hydrant zewnetrzny i wewnętrzny</t>
  </si>
  <si>
    <t>Boisko wielofunkcyjne</t>
  </si>
  <si>
    <t xml:space="preserve">3. </t>
  </si>
  <si>
    <t xml:space="preserve">4. </t>
  </si>
  <si>
    <t xml:space="preserve">5. </t>
  </si>
  <si>
    <t>Tablice interaktywne</t>
  </si>
  <si>
    <t>Sprzęt nagłośnienowy</t>
  </si>
  <si>
    <t>Zgodnie z przepisami p.poż.:  gaśnica lub agregaty szt. 1</t>
  </si>
  <si>
    <t xml:space="preserve">Zgodnie z przepisami p.poż.:  gaśnica lub agregaty szt. 2, </t>
  </si>
  <si>
    <t>Sala gimnastyczna</t>
  </si>
  <si>
    <t>Podłoga interaktywna</t>
  </si>
  <si>
    <t>Zgodnie z przepisami p.poż.: hydranty wewnętrzne szt. 4, gaśnica lub agregaty szt. 15</t>
  </si>
  <si>
    <t>1995/2000</t>
  </si>
  <si>
    <t>Zgodnie z przepisami p.poż.: gaśnice lub agregat 1</t>
  </si>
  <si>
    <r>
      <t>Pow. użytk. w m</t>
    </r>
    <r>
      <rPr>
        <b/>
        <vertAlign val="superscript"/>
        <sz val="10"/>
        <rFont val="Cambria"/>
        <family val="1"/>
        <charset val="238"/>
        <scheme val="major"/>
      </rPr>
      <t>2</t>
    </r>
  </si>
  <si>
    <t>gaśnice lub agrgaty</t>
  </si>
  <si>
    <t>Ogrodzenie szkoły</t>
  </si>
  <si>
    <t>Ogrodzenie Domu Nauczyciela</t>
  </si>
  <si>
    <t>2. Publiczna Szkoł Podstawowa w Bielinach</t>
  </si>
  <si>
    <t>3. Publiczna Szkoła Podstawowa w Dąbrówce</t>
  </si>
  <si>
    <t>4. Publiczna Szkoła Podstawowa w Wólce Tanewskiej</t>
  </si>
  <si>
    <t>5. Publiczna Szkoła Podstawowa w Kurzynie Średniej</t>
  </si>
  <si>
    <t>7. Gminne Centrum Kultury</t>
  </si>
  <si>
    <t>2. Publiczna Szkoła Podstawowa w Bielinach</t>
  </si>
  <si>
    <t>5. Publiczna Szkoła w Kurzynie Średniej</t>
  </si>
  <si>
    <t>6. Zespół Szkolno -Przedszkolny w Ulanowie</t>
  </si>
  <si>
    <t>4. Publiczna Szkoła Podstawowa w Wolce Tanewskiej</t>
  </si>
  <si>
    <t>5. Zespół Szkół w Kurzynie Średniej</t>
  </si>
  <si>
    <t>7. Gminne Centrum Kultury w Ulanowie</t>
  </si>
  <si>
    <t>6. Zspół Szkolno - Przedszkolny w Ulanowie</t>
  </si>
  <si>
    <t>Szkoła Podstawowa wraz z Salą Gimnastyczną</t>
  </si>
  <si>
    <t>Budynek Podstaowa wraz z Salą Gimnastyczną</t>
  </si>
  <si>
    <t>6. Zespół Szkolno - Przedszkolny w Ulanowie</t>
  </si>
  <si>
    <t>8. Zespół Ekonomiczno - Administracyjny</t>
  </si>
  <si>
    <t>Blaszak</t>
  </si>
  <si>
    <t>Sprzet nagłośnieniowy</t>
  </si>
  <si>
    <t>Jednostka nie posiada majątku na sumy stałe</t>
  </si>
  <si>
    <t>1995/2005</t>
  </si>
  <si>
    <t>Magiczny dywan</t>
  </si>
  <si>
    <t>Budyenk stołówki i oddziału przedszkolnego</t>
  </si>
  <si>
    <t>Ogrodzenie</t>
  </si>
  <si>
    <t>FLD3C FL</t>
  </si>
  <si>
    <t>RNI JK98</t>
  </si>
  <si>
    <t>7698</t>
  </si>
  <si>
    <t>YV2T0Y1B1LZ128734</t>
  </si>
  <si>
    <t>04.12.2022 03.12.2025</t>
  </si>
  <si>
    <t>Mecedes - Benz</t>
  </si>
  <si>
    <t>Sprinter</t>
  </si>
  <si>
    <t>RNI KU99</t>
  </si>
  <si>
    <t>RNI KU98</t>
  </si>
  <si>
    <t>W1V9072531N100823</t>
  </si>
  <si>
    <t>W1V9072531N086985</t>
  </si>
  <si>
    <t>01.09.2022 31.08.2025</t>
  </si>
  <si>
    <t>13.</t>
  </si>
  <si>
    <t>14.</t>
  </si>
  <si>
    <t>Ryzyko</t>
  </si>
  <si>
    <t>Liczba szkód</t>
  </si>
  <si>
    <t>Kwota wypłaty</t>
  </si>
  <si>
    <t>2021-2022</t>
  </si>
  <si>
    <t>Ubezpieczenie mienia od wszystkich ryzyk</t>
  </si>
  <si>
    <t>14 715,61 zł</t>
  </si>
  <si>
    <t>Ubezpieczenia sprzętu elektronicznego</t>
  </si>
  <si>
    <t>Ubezpieczenie odpowiedzialności cywilnej</t>
  </si>
  <si>
    <t>Ubezpieczenie NNW OSP</t>
  </si>
  <si>
    <t>OC posiadaczy pojazdów mechanicznych</t>
  </si>
  <si>
    <t>Ubezpieczenie Autocasco</t>
  </si>
  <si>
    <t>Ubezpieczenie NNW komunikacyjne</t>
  </si>
  <si>
    <t>RAZEM</t>
  </si>
  <si>
    <t>2020-2021</t>
  </si>
  <si>
    <t>5 613,01 zł</t>
  </si>
  <si>
    <t>2019-2019</t>
  </si>
  <si>
    <t xml:space="preserve">5 516,71 zł </t>
  </si>
  <si>
    <t>*0,00 zł</t>
  </si>
  <si>
    <t>5 516,71 zł</t>
  </si>
  <si>
    <t xml:space="preserve">* brak wypłaty z uwagi na brak winy ubezpieczonego  </t>
  </si>
  <si>
    <t>Budynek "Dom Senora" Ilanów</t>
  </si>
  <si>
    <t>Budynek "Dom Seniora" Ulanów</t>
  </si>
  <si>
    <t>Zgodnie z przepisami p.poż.: gaśnice lub agregaty 3 szt.,</t>
  </si>
  <si>
    <t>Oświetlenie uliczne Wólka Bielińska</t>
  </si>
  <si>
    <t>Oświetlenie uliczne Bieliny - Wólka Bielińska</t>
  </si>
  <si>
    <t>Remont boiska Orlik w Ulanowie</t>
  </si>
  <si>
    <t>Boisko przy szkole podstawowej w Ulanowie o nawierzchni trawiastej wraz z bieżnią</t>
  </si>
  <si>
    <t>Plac zabaw w miejscowości Wólka Tanewska Skarbiec Sknerusa II</t>
  </si>
  <si>
    <t>Plac zabaw Kurzyna Wielka</t>
  </si>
  <si>
    <t xml:space="preserve">Wiata na pojazdy specjalne w miejscowości Bieliniec </t>
  </si>
  <si>
    <t>Budynek byłego Przedszkola</t>
  </si>
  <si>
    <t>Budynek remizy w Gliniance</t>
  </si>
  <si>
    <t>Wiata przystankowa 2 szt.</t>
  </si>
  <si>
    <t>Oświetlenie uliczne Wólka Tanewska ul. Gólwna, Strumieniowa, Wymysłów</t>
  </si>
  <si>
    <t>Oświetlenie uliczne Bieliniec - Kępa</t>
  </si>
  <si>
    <t>Laptopy do nuki zdalnej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</si>
</sst>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&quot; zł&quot;"/>
    <numFmt numFmtId="166" formatCode="#,##0.00\ [$zł-415];[Red]\-#,##0.00\ [$zł-415]"/>
    <numFmt numFmtId="167" formatCode="_-* #,##0.00&quot; zł&quot;_-;\-* #,##0.00&quot; zł&quot;_-;_-* \-??&quot; zł&quot;_-;_-@_-"/>
    <numFmt numFmtId="168" formatCode="#,##0.00\ &quot;zł&quot;"/>
  </numFmts>
  <fonts count="4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color indexed="10"/>
      <name val="Times New Roman"/>
      <family val="1"/>
      <charset val="238"/>
    </font>
    <font>
      <sz val="8"/>
      <name val="Calibri"/>
      <family val="2"/>
      <charset val="238"/>
    </font>
    <font>
      <b/>
      <sz val="10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0"/>
      <name val="Cambria"/>
      <family val="1"/>
      <charset val="238"/>
      <scheme val="major"/>
    </font>
    <font>
      <sz val="10"/>
      <color theme="0"/>
      <name val="Cambria"/>
      <family val="1"/>
      <charset val="238"/>
      <scheme val="maj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medium">
        <color indexed="64"/>
      </right>
      <top style="double">
        <color indexed="8"/>
      </top>
      <bottom/>
      <diagonal/>
    </border>
    <border>
      <left/>
      <right style="medium">
        <color indexed="64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24378C"/>
      </left>
      <right style="medium">
        <color rgb="FFC00000"/>
      </right>
      <top style="thick">
        <color rgb="FFC00000"/>
      </top>
      <bottom style="thick">
        <color rgb="FF24378C"/>
      </bottom>
      <diagonal/>
    </border>
    <border>
      <left/>
      <right style="medium">
        <color rgb="FFC00000"/>
      </right>
      <top style="thick">
        <color rgb="FFC00000"/>
      </top>
      <bottom style="thick">
        <color rgb="FF24378C"/>
      </bottom>
      <diagonal/>
    </border>
    <border>
      <left/>
      <right style="medium">
        <color rgb="FF24378C"/>
      </right>
      <top style="thick">
        <color rgb="FFC00000"/>
      </top>
      <bottom style="thick">
        <color rgb="FF24378C"/>
      </bottom>
      <diagonal/>
    </border>
    <border>
      <left style="medium">
        <color rgb="FF24378C"/>
      </left>
      <right style="medium">
        <color rgb="FFC00000"/>
      </right>
      <top/>
      <bottom style="medium">
        <color rgb="FF24378C"/>
      </bottom>
      <diagonal/>
    </border>
    <border>
      <left/>
      <right style="medium">
        <color rgb="FFC00000"/>
      </right>
      <top/>
      <bottom style="medium">
        <color rgb="FF24378C"/>
      </bottom>
      <diagonal/>
    </border>
    <border>
      <left/>
      <right style="medium">
        <color rgb="FF24378C"/>
      </right>
      <top/>
      <bottom style="medium">
        <color rgb="FF24378C"/>
      </bottom>
      <diagonal/>
    </border>
    <border>
      <left style="medium">
        <color rgb="FF24378C"/>
      </left>
      <right/>
      <top style="thick">
        <color rgb="FF24378C"/>
      </top>
      <bottom style="thick">
        <color rgb="FF24378C"/>
      </bottom>
      <diagonal/>
    </border>
    <border>
      <left/>
      <right/>
      <top style="thick">
        <color rgb="FF24378C"/>
      </top>
      <bottom style="thick">
        <color rgb="FF24378C"/>
      </bottom>
      <diagonal/>
    </border>
    <border>
      <left/>
      <right style="medium">
        <color rgb="FF24378C"/>
      </right>
      <top style="thick">
        <color rgb="FF24378C"/>
      </top>
      <bottom style="thick">
        <color rgb="FF24378C"/>
      </bottom>
      <diagonal/>
    </border>
    <border>
      <left style="medium">
        <color rgb="FF24378C"/>
      </left>
      <right/>
      <top style="medium">
        <color rgb="FF24378C"/>
      </top>
      <bottom style="medium">
        <color rgb="FF24378C"/>
      </bottom>
      <diagonal/>
    </border>
    <border>
      <left/>
      <right style="medium">
        <color rgb="FFC00000"/>
      </right>
      <top style="medium">
        <color rgb="FF24378C"/>
      </top>
      <bottom style="medium">
        <color rgb="FF24378C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5" fillId="20" borderId="1" applyNumberFormat="0" applyAlignment="0" applyProtection="0"/>
    <xf numFmtId="9" fontId="3" fillId="0" borderId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Alignment="0" applyProtection="0"/>
    <xf numFmtId="44" fontId="1" fillId="0" borderId="0" applyFont="0" applyFill="0" applyBorder="0" applyAlignment="0" applyProtection="0"/>
    <xf numFmtId="167" fontId="3" fillId="0" borderId="0" applyFill="0" applyBorder="0" applyAlignment="0" applyProtection="0"/>
    <xf numFmtId="0" fontId="20" fillId="3" borderId="0" applyNumberFormat="0" applyBorder="0" applyAlignment="0" applyProtection="0"/>
  </cellStyleXfs>
  <cellXfs count="290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0" fillId="0" borderId="0" xfId="0" applyAlignment="1">
      <alignment horizontal="center"/>
    </xf>
    <xf numFmtId="0" fontId="23" fillId="0" borderId="0" xfId="0" applyFont="1"/>
    <xf numFmtId="0" fontId="25" fillId="0" borderId="0" xfId="0" applyFont="1"/>
    <xf numFmtId="49" fontId="25" fillId="0" borderId="0" xfId="0" applyNumberFormat="1" applyFont="1"/>
    <xf numFmtId="0" fontId="2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wrapText="1"/>
    </xf>
    <xf numFmtId="167" fontId="23" fillId="0" borderId="0" xfId="0" applyNumberFormat="1" applyFont="1"/>
    <xf numFmtId="0" fontId="25" fillId="25" borderId="0" xfId="0" applyFont="1" applyFill="1" applyAlignment="1">
      <alignment horizontal="right"/>
    </xf>
    <xf numFmtId="0" fontId="25" fillId="27" borderId="0" xfId="0" applyFont="1" applyFill="1" applyAlignment="1">
      <alignment horizontal="right"/>
    </xf>
    <xf numFmtId="49" fontId="23" fillId="0" borderId="0" xfId="0" applyNumberFormat="1" applyFont="1" applyAlignment="1">
      <alignment horizontal="left"/>
    </xf>
    <xf numFmtId="44" fontId="23" fillId="0" borderId="0" xfId="43" applyFont="1"/>
    <xf numFmtId="164" fontId="23" fillId="0" borderId="0" xfId="0" applyNumberFormat="1" applyFont="1"/>
    <xf numFmtId="44" fontId="0" fillId="0" borderId="0" xfId="0" applyNumberFormat="1"/>
    <xf numFmtId="0" fontId="24" fillId="0" borderId="0" xfId="0" applyFont="1"/>
    <xf numFmtId="44" fontId="23" fillId="0" borderId="0" xfId="0" applyNumberFormat="1" applyFont="1"/>
    <xf numFmtId="0" fontId="22" fillId="0" borderId="0" xfId="0" applyFont="1" applyAlignment="1">
      <alignment horizontal="center"/>
    </xf>
    <xf numFmtId="44" fontId="22" fillId="0" borderId="0" xfId="0" applyNumberFormat="1" applyFont="1"/>
    <xf numFmtId="166" fontId="0" fillId="0" borderId="0" xfId="0" applyNumberFormat="1"/>
    <xf numFmtId="0" fontId="0" fillId="0" borderId="0" xfId="0" applyAlignment="1">
      <alignment horizontal="left" wrapText="1"/>
    </xf>
    <xf numFmtId="166" fontId="22" fillId="0" borderId="0" xfId="0" applyNumberFormat="1" applyFont="1"/>
    <xf numFmtId="165" fontId="22" fillId="0" borderId="0" xfId="0" applyNumberFormat="1" applyFont="1"/>
    <xf numFmtId="165" fontId="27" fillId="20" borderId="27" xfId="44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0" fontId="27" fillId="28" borderId="16" xfId="35" applyFont="1" applyFill="1" applyBorder="1" applyAlignment="1">
      <alignment horizontal="center" wrapText="1"/>
    </xf>
    <xf numFmtId="165" fontId="27" fillId="28" borderId="16" xfId="35" applyNumberFormat="1" applyFont="1" applyFill="1" applyBorder="1" applyAlignment="1">
      <alignment horizontal="center" wrapText="1"/>
    </xf>
    <xf numFmtId="165" fontId="27" fillId="20" borderId="34" xfId="44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30" fillId="25" borderId="26" xfId="35" applyFont="1" applyFill="1" applyBorder="1" applyAlignment="1">
      <alignment horizontal="center"/>
    </xf>
    <xf numFmtId="0" fontId="30" fillId="25" borderId="26" xfId="35" applyFont="1" applyFill="1" applyBorder="1" applyAlignment="1">
      <alignment horizontal="center" wrapText="1"/>
    </xf>
    <xf numFmtId="165" fontId="30" fillId="25" borderId="26" xfId="35" applyNumberFormat="1" applyFont="1" applyFill="1" applyBorder="1" applyAlignment="1">
      <alignment horizontal="center" wrapText="1"/>
    </xf>
    <xf numFmtId="165" fontId="30" fillId="25" borderId="26" xfId="35" applyNumberFormat="1" applyFont="1" applyFill="1" applyBorder="1"/>
    <xf numFmtId="165" fontId="30" fillId="25" borderId="26" xfId="35" applyNumberFormat="1" applyFont="1" applyFill="1" applyBorder="1" applyAlignment="1">
      <alignment horizontal="center"/>
    </xf>
    <xf numFmtId="0" fontId="29" fillId="0" borderId="10" xfId="0" applyFont="1" applyBorder="1" applyAlignment="1">
      <alignment vertical="center" wrapText="1"/>
    </xf>
    <xf numFmtId="0" fontId="30" fillId="25" borderId="10" xfId="35" applyFont="1" applyFill="1" applyBorder="1" applyAlignment="1">
      <alignment horizontal="center"/>
    </xf>
    <xf numFmtId="0" fontId="30" fillId="25" borderId="10" xfId="35" applyFont="1" applyFill="1" applyBorder="1" applyAlignment="1">
      <alignment horizontal="center" wrapText="1"/>
    </xf>
    <xf numFmtId="165" fontId="30" fillId="25" borderId="10" xfId="35" applyNumberFormat="1" applyFont="1" applyFill="1" applyBorder="1" applyAlignment="1">
      <alignment horizontal="center" wrapText="1"/>
    </xf>
    <xf numFmtId="165" fontId="30" fillId="25" borderId="10" xfId="35" applyNumberFormat="1" applyFont="1" applyFill="1" applyBorder="1"/>
    <xf numFmtId="165" fontId="30" fillId="25" borderId="10" xfId="35" applyNumberFormat="1" applyFont="1" applyFill="1" applyBorder="1" applyAlignment="1">
      <alignment horizontal="center"/>
    </xf>
    <xf numFmtId="0" fontId="29" fillId="0" borderId="10" xfId="0" applyFont="1" applyBorder="1"/>
    <xf numFmtId="0" fontId="30" fillId="0" borderId="10" xfId="0" applyFont="1" applyBorder="1" applyAlignment="1">
      <alignment vertical="center" wrapText="1"/>
    </xf>
    <xf numFmtId="0" fontId="29" fillId="29" borderId="10" xfId="0" applyFont="1" applyFill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30" fillId="25" borderId="16" xfId="35" applyFont="1" applyFill="1" applyBorder="1" applyAlignment="1">
      <alignment horizontal="center"/>
    </xf>
    <xf numFmtId="0" fontId="30" fillId="25" borderId="16" xfId="35" applyFont="1" applyFill="1" applyBorder="1" applyAlignment="1">
      <alignment horizontal="center" wrapText="1"/>
    </xf>
    <xf numFmtId="165" fontId="30" fillId="25" borderId="16" xfId="35" applyNumberFormat="1" applyFont="1" applyFill="1" applyBorder="1" applyAlignment="1">
      <alignment horizontal="center" wrapText="1"/>
    </xf>
    <xf numFmtId="165" fontId="30" fillId="25" borderId="16" xfId="35" applyNumberFormat="1" applyFont="1" applyFill="1" applyBorder="1" applyAlignment="1">
      <alignment horizontal="center"/>
    </xf>
    <xf numFmtId="0" fontId="29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/>
    </xf>
    <xf numFmtId="0" fontId="30" fillId="25" borderId="12" xfId="35" applyFont="1" applyFill="1" applyBorder="1" applyAlignment="1">
      <alignment horizontal="center"/>
    </xf>
    <xf numFmtId="0" fontId="30" fillId="25" borderId="12" xfId="35" applyFont="1" applyFill="1" applyBorder="1" applyAlignment="1">
      <alignment horizontal="center" wrapText="1"/>
    </xf>
    <xf numFmtId="165" fontId="30" fillId="25" borderId="12" xfId="35" applyNumberFormat="1" applyFont="1" applyFill="1" applyBorder="1" applyAlignment="1">
      <alignment horizontal="center" wrapText="1"/>
    </xf>
    <xf numFmtId="165" fontId="30" fillId="25" borderId="12" xfId="35" applyNumberFormat="1" applyFont="1" applyFill="1" applyBorder="1"/>
    <xf numFmtId="165" fontId="30" fillId="25" borderId="12" xfId="35" applyNumberFormat="1" applyFont="1" applyFill="1" applyBorder="1" applyAlignment="1">
      <alignment horizontal="center"/>
    </xf>
    <xf numFmtId="0" fontId="31" fillId="0" borderId="26" xfId="0" applyFont="1" applyBorder="1" applyAlignment="1">
      <alignment wrapText="1"/>
    </xf>
    <xf numFmtId="0" fontId="30" fillId="25" borderId="26" xfId="35" applyFont="1" applyFill="1" applyBorder="1" applyAlignment="1">
      <alignment wrapText="1"/>
    </xf>
    <xf numFmtId="0" fontId="30" fillId="0" borderId="0" xfId="0" applyFont="1"/>
    <xf numFmtId="0" fontId="30" fillId="0" borderId="10" xfId="0" applyFont="1" applyBorder="1" applyAlignment="1">
      <alignment wrapText="1"/>
    </xf>
    <xf numFmtId="0" fontId="30" fillId="25" borderId="10" xfId="35" applyFont="1" applyFill="1" applyBorder="1" applyAlignment="1">
      <alignment wrapText="1"/>
    </xf>
    <xf numFmtId="165" fontId="30" fillId="29" borderId="10" xfId="35" applyNumberFormat="1" applyFont="1" applyFill="1" applyBorder="1"/>
    <xf numFmtId="0" fontId="31" fillId="0" borderId="10" xfId="0" applyFont="1" applyBorder="1" applyAlignment="1">
      <alignment wrapText="1"/>
    </xf>
    <xf numFmtId="0" fontId="31" fillId="0" borderId="12" xfId="0" applyFont="1" applyBorder="1" applyAlignment="1">
      <alignment wrapText="1"/>
    </xf>
    <xf numFmtId="0" fontId="30" fillId="25" borderId="12" xfId="35" applyFont="1" applyFill="1" applyBorder="1" applyAlignment="1">
      <alignment wrapText="1"/>
    </xf>
    <xf numFmtId="0" fontId="30" fillId="29" borderId="10" xfId="0" applyFont="1" applyFill="1" applyBorder="1" applyAlignment="1">
      <alignment wrapText="1"/>
    </xf>
    <xf numFmtId="0" fontId="30" fillId="0" borderId="0" xfId="0" applyFont="1" applyFill="1" applyBorder="1"/>
    <xf numFmtId="0" fontId="30" fillId="0" borderId="26" xfId="0" applyFont="1" applyFill="1" applyBorder="1" applyAlignment="1">
      <alignment wrapText="1"/>
    </xf>
    <xf numFmtId="0" fontId="30" fillId="0" borderId="26" xfId="0" applyFont="1" applyFill="1" applyBorder="1" applyAlignment="1">
      <alignment horizontal="center" wrapText="1"/>
    </xf>
    <xf numFmtId="0" fontId="30" fillId="0" borderId="0" xfId="0" applyFont="1" applyBorder="1"/>
    <xf numFmtId="0" fontId="30" fillId="0" borderId="10" xfId="0" applyFont="1" applyFill="1" applyBorder="1" applyAlignment="1">
      <alignment horizontal="center" wrapText="1"/>
    </xf>
    <xf numFmtId="0" fontId="30" fillId="0" borderId="12" xfId="0" applyFont="1" applyFill="1" applyBorder="1" applyAlignment="1">
      <alignment wrapText="1"/>
    </xf>
    <xf numFmtId="0" fontId="30" fillId="25" borderId="26" xfId="35" applyFont="1" applyFill="1" applyBorder="1" applyAlignment="1">
      <alignment horizontal="left" wrapText="1"/>
    </xf>
    <xf numFmtId="0" fontId="30" fillId="25" borderId="10" xfId="35" applyFont="1" applyFill="1" applyBorder="1" applyAlignment="1">
      <alignment horizontal="left" wrapText="1"/>
    </xf>
    <xf numFmtId="0" fontId="30" fillId="25" borderId="12" xfId="35" applyFont="1" applyFill="1" applyBorder="1" applyAlignment="1">
      <alignment horizontal="left" wrapText="1"/>
    </xf>
    <xf numFmtId="0" fontId="30" fillId="0" borderId="26" xfId="0" applyFont="1" applyFill="1" applyBorder="1" applyAlignment="1">
      <alignment horizontal="left" wrapText="1"/>
    </xf>
    <xf numFmtId="0" fontId="30" fillId="25" borderId="26" xfId="35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0" fontId="30" fillId="0" borderId="12" xfId="0" applyFont="1" applyFill="1" applyBorder="1" applyAlignment="1">
      <alignment horizontal="left" wrapText="1"/>
    </xf>
    <xf numFmtId="0" fontId="29" fillId="0" borderId="26" xfId="0" applyFont="1" applyBorder="1"/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9" fillId="31" borderId="26" xfId="0" applyFont="1" applyFill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29" fillId="0" borderId="12" xfId="0" applyFont="1" applyBorder="1"/>
    <xf numFmtId="165" fontId="30" fillId="29" borderId="12" xfId="35" applyNumberFormat="1" applyFont="1" applyFill="1" applyBorder="1"/>
    <xf numFmtId="0" fontId="27" fillId="0" borderId="18" xfId="35" applyFont="1" applyBorder="1" applyAlignment="1">
      <alignment vertical="top"/>
    </xf>
    <xf numFmtId="0" fontId="27" fillId="0" borderId="19" xfId="35" applyFont="1" applyBorder="1" applyAlignment="1">
      <alignment vertical="top"/>
    </xf>
    <xf numFmtId="44" fontId="27" fillId="0" borderId="22" xfId="43" applyFont="1" applyBorder="1" applyAlignment="1">
      <alignment vertical="top"/>
    </xf>
    <xf numFmtId="49" fontId="31" fillId="0" borderId="0" xfId="0" applyNumberFormat="1" applyFont="1" applyAlignment="1">
      <alignment horizontal="left"/>
    </xf>
    <xf numFmtId="0" fontId="27" fillId="20" borderId="11" xfId="35" applyFont="1" applyFill="1" applyBorder="1" applyAlignment="1">
      <alignment horizontal="center" vertical="center"/>
    </xf>
    <xf numFmtId="44" fontId="27" fillId="20" borderId="11" xfId="43" applyFont="1" applyFill="1" applyBorder="1" applyAlignment="1" applyProtection="1">
      <alignment horizontal="center" vertical="center"/>
    </xf>
    <xf numFmtId="0" fontId="30" fillId="0" borderId="11" xfId="35" applyFont="1" applyBorder="1" applyAlignment="1">
      <alignment horizontal="left"/>
    </xf>
    <xf numFmtId="44" fontId="30" fillId="0" borderId="11" xfId="43" applyFont="1" applyFill="1" applyBorder="1" applyAlignment="1" applyProtection="1">
      <alignment horizontal="right" wrapText="1"/>
      <protection locked="0"/>
    </xf>
    <xf numFmtId="0" fontId="30" fillId="0" borderId="11" xfId="35" applyFont="1" applyFill="1" applyBorder="1" applyAlignment="1">
      <alignment horizontal="left" vertical="center"/>
    </xf>
    <xf numFmtId="44" fontId="30" fillId="0" borderId="11" xfId="43" applyFont="1" applyFill="1" applyBorder="1" applyAlignment="1" applyProtection="1">
      <alignment horizontal="center" vertical="center"/>
    </xf>
    <xf numFmtId="44" fontId="30" fillId="0" borderId="11" xfId="43" applyFont="1" applyFill="1" applyBorder="1" applyAlignment="1" applyProtection="1">
      <alignment horizontal="right" vertical="top" wrapText="1"/>
      <protection locked="0"/>
    </xf>
    <xf numFmtId="0" fontId="27" fillId="0" borderId="20" xfId="35" applyFont="1" applyBorder="1" applyAlignment="1">
      <alignment vertical="top"/>
    </xf>
    <xf numFmtId="0" fontId="27" fillId="0" borderId="21" xfId="35" applyFont="1" applyBorder="1" applyAlignment="1">
      <alignment vertical="top"/>
    </xf>
    <xf numFmtId="44" fontId="27" fillId="0" borderId="23" xfId="43" applyFont="1" applyBorder="1" applyAlignment="1">
      <alignment vertical="top"/>
    </xf>
    <xf numFmtId="0" fontId="27" fillId="20" borderId="10" xfId="35" applyFont="1" applyFill="1" applyBorder="1" applyAlignment="1">
      <alignment horizontal="center" vertical="center"/>
    </xf>
    <xf numFmtId="44" fontId="27" fillId="20" borderId="10" xfId="43" applyFont="1" applyFill="1" applyBorder="1" applyAlignment="1" applyProtection="1">
      <alignment horizontal="center" vertical="center"/>
    </xf>
    <xf numFmtId="0" fontId="30" fillId="0" borderId="10" xfId="35" applyFont="1" applyBorder="1" applyAlignment="1">
      <alignment horizontal="left"/>
    </xf>
    <xf numFmtId="44" fontId="30" fillId="0" borderId="10" xfId="43" applyFont="1" applyFill="1" applyBorder="1" applyAlignment="1" applyProtection="1">
      <alignment horizontal="right" wrapText="1"/>
      <protection locked="0"/>
    </xf>
    <xf numFmtId="44" fontId="31" fillId="0" borderId="10" xfId="43" applyFont="1" applyBorder="1"/>
    <xf numFmtId="0" fontId="33" fillId="0" borderId="0" xfId="0" applyFont="1"/>
    <xf numFmtId="0" fontId="31" fillId="0" borderId="0" xfId="0" applyFont="1"/>
    <xf numFmtId="44" fontId="31" fillId="0" borderId="0" xfId="43" applyFont="1"/>
    <xf numFmtId="0" fontId="33" fillId="26" borderId="16" xfId="0" applyFont="1" applyFill="1" applyBorder="1" applyAlignment="1">
      <alignment horizontal="left" wrapText="1"/>
    </xf>
    <xf numFmtId="49" fontId="33" fillId="26" borderId="16" xfId="0" applyNumberFormat="1" applyFont="1" applyFill="1" applyBorder="1" applyAlignment="1">
      <alignment horizontal="left" wrapText="1"/>
    </xf>
    <xf numFmtId="49" fontId="33" fillId="26" borderId="34" xfId="0" applyNumberFormat="1" applyFont="1" applyFill="1" applyBorder="1" applyAlignment="1">
      <alignment horizontal="left" wrapText="1"/>
    </xf>
    <xf numFmtId="0" fontId="31" fillId="0" borderId="26" xfId="0" applyFont="1" applyBorder="1"/>
    <xf numFmtId="49" fontId="30" fillId="0" borderId="26" xfId="0" applyNumberFormat="1" applyFont="1" applyBorder="1" applyAlignment="1">
      <alignment horizontal="left" wrapText="1"/>
    </xf>
    <xf numFmtId="49" fontId="31" fillId="0" borderId="27" xfId="0" applyNumberFormat="1" applyFont="1" applyBorder="1" applyAlignment="1">
      <alignment horizontal="left" wrapText="1"/>
    </xf>
    <xf numFmtId="0" fontId="30" fillId="0" borderId="10" xfId="0" applyFont="1" applyBorder="1"/>
    <xf numFmtId="49" fontId="30" fillId="0" borderId="10" xfId="0" applyNumberFormat="1" applyFont="1" applyBorder="1" applyAlignment="1">
      <alignment horizontal="left" wrapText="1"/>
    </xf>
    <xf numFmtId="49" fontId="31" fillId="0" borderId="14" xfId="0" applyNumberFormat="1" applyFont="1" applyBorder="1" applyAlignment="1">
      <alignment horizontal="left" wrapText="1"/>
    </xf>
    <xf numFmtId="0" fontId="31" fillId="0" borderId="10" xfId="0" applyFont="1" applyBorder="1"/>
    <xf numFmtId="0" fontId="31" fillId="0" borderId="12" xfId="0" applyFont="1" applyBorder="1"/>
    <xf numFmtId="49" fontId="30" fillId="0" borderId="12" xfId="0" applyNumberFormat="1" applyFont="1" applyBorder="1" applyAlignment="1">
      <alignment horizontal="left" wrapText="1"/>
    </xf>
    <xf numFmtId="49" fontId="31" fillId="0" borderId="15" xfId="0" applyNumberFormat="1" applyFont="1" applyBorder="1" applyAlignment="1">
      <alignment horizontal="left" wrapText="1"/>
    </xf>
    <xf numFmtId="0" fontId="30" fillId="0" borderId="12" xfId="0" applyFont="1" applyBorder="1" applyAlignment="1">
      <alignment wrapText="1"/>
    </xf>
    <xf numFmtId="0" fontId="30" fillId="0" borderId="43" xfId="0" applyFont="1" applyBorder="1" applyAlignment="1">
      <alignment horizontal="left" wrapText="1"/>
    </xf>
    <xf numFmtId="0" fontId="30" fillId="0" borderId="42" xfId="0" applyFont="1" applyBorder="1" applyAlignment="1">
      <alignment horizontal="left" wrapText="1"/>
    </xf>
    <xf numFmtId="0" fontId="30" fillId="25" borderId="42" xfId="35" applyFont="1" applyFill="1" applyBorder="1" applyAlignment="1">
      <alignment horizontal="left" wrapText="1"/>
    </xf>
    <xf numFmtId="49" fontId="30" fillId="0" borderId="41" xfId="0" applyNumberFormat="1" applyFont="1" applyBorder="1" applyAlignment="1">
      <alignment horizontal="left" wrapText="1"/>
    </xf>
    <xf numFmtId="49" fontId="31" fillId="0" borderId="39" xfId="0" applyNumberFormat="1" applyFont="1" applyBorder="1" applyAlignment="1">
      <alignment horizontal="left" wrapText="1"/>
    </xf>
    <xf numFmtId="0" fontId="31" fillId="0" borderId="17" xfId="0" applyFont="1" applyBorder="1" applyAlignment="1">
      <alignment wrapText="1"/>
    </xf>
    <xf numFmtId="0" fontId="31" fillId="0" borderId="13" xfId="0" applyFont="1" applyBorder="1" applyAlignment="1">
      <alignment wrapText="1"/>
    </xf>
    <xf numFmtId="49" fontId="30" fillId="0" borderId="13" xfId="0" applyNumberFormat="1" applyFont="1" applyBorder="1" applyAlignment="1">
      <alignment horizontal="left" wrapText="1"/>
    </xf>
    <xf numFmtId="49" fontId="31" fillId="0" borderId="45" xfId="0" applyNumberFormat="1" applyFont="1" applyBorder="1" applyAlignment="1">
      <alignment horizontal="left" wrapText="1"/>
    </xf>
    <xf numFmtId="0" fontId="34" fillId="24" borderId="31" xfId="0" applyFont="1" applyFill="1" applyBorder="1" applyAlignment="1">
      <alignment horizontal="center" wrapText="1"/>
    </xf>
    <xf numFmtId="0" fontId="34" fillId="24" borderId="32" xfId="0" applyFont="1" applyFill="1" applyBorder="1" applyAlignment="1">
      <alignment horizontal="center" wrapText="1"/>
    </xf>
    <xf numFmtId="0" fontId="34" fillId="24" borderId="33" xfId="0" applyFont="1" applyFill="1" applyBorder="1" applyAlignment="1">
      <alignment horizontal="center" wrapText="1"/>
    </xf>
    <xf numFmtId="0" fontId="30" fillId="0" borderId="11" xfId="0" applyFont="1" applyBorder="1" applyAlignment="1">
      <alignment wrapText="1"/>
    </xf>
    <xf numFmtId="0" fontId="30" fillId="29" borderId="11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wrapText="1"/>
    </xf>
    <xf numFmtId="0" fontId="30" fillId="30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168" fontId="30" fillId="0" borderId="11" xfId="0" applyNumberFormat="1" applyFont="1" applyBorder="1" applyAlignment="1">
      <alignment horizontal="center" wrapText="1"/>
    </xf>
    <xf numFmtId="0" fontId="30" fillId="0" borderId="11" xfId="0" applyFont="1" applyBorder="1" applyAlignment="1">
      <alignment horizontal="center"/>
    </xf>
    <xf numFmtId="168" fontId="30" fillId="0" borderId="11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center"/>
    </xf>
    <xf numFmtId="0" fontId="30" fillId="0" borderId="10" xfId="0" applyFont="1" applyFill="1" applyBorder="1" applyAlignment="1">
      <alignment horizontal="left" wrapText="1"/>
    </xf>
    <xf numFmtId="0" fontId="30" fillId="25" borderId="10" xfId="35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3" xfId="0" applyFont="1" applyBorder="1"/>
    <xf numFmtId="0" fontId="29" fillId="0" borderId="13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165" fontId="29" fillId="0" borderId="13" xfId="0" applyNumberFormat="1" applyFont="1" applyBorder="1"/>
    <xf numFmtId="0" fontId="29" fillId="0" borderId="13" xfId="0" applyFont="1" applyBorder="1" applyAlignment="1">
      <alignment horizontal="center" vertical="center" wrapText="1"/>
    </xf>
    <xf numFmtId="165" fontId="0" fillId="0" borderId="0" xfId="0" applyNumberFormat="1"/>
    <xf numFmtId="0" fontId="30" fillId="0" borderId="11" xfId="0" applyFont="1" applyBorder="1" applyAlignment="1">
      <alignment horizontal="center" vertical="center" wrapText="1"/>
    </xf>
    <xf numFmtId="0" fontId="35" fillId="0" borderId="11" xfId="0" applyFont="1" applyBorder="1"/>
    <xf numFmtId="49" fontId="35" fillId="0" borderId="11" xfId="0" applyNumberFormat="1" applyFont="1" applyBorder="1"/>
    <xf numFmtId="0" fontId="35" fillId="25" borderId="11" xfId="0" applyFont="1" applyFill="1" applyBorder="1" applyAlignment="1">
      <alignment horizontal="right"/>
    </xf>
    <xf numFmtId="0" fontId="35" fillId="0" borderId="11" xfId="0" applyFont="1" applyBorder="1" applyAlignment="1">
      <alignment wrapText="1"/>
    </xf>
    <xf numFmtId="168" fontId="35" fillId="0" borderId="11" xfId="0" applyNumberFormat="1" applyFont="1" applyBorder="1" applyAlignment="1">
      <alignment horizontal="center" wrapText="1"/>
    </xf>
    <xf numFmtId="0" fontId="30" fillId="0" borderId="26" xfId="0" applyFont="1" applyBorder="1"/>
    <xf numFmtId="0" fontId="36" fillId="0" borderId="46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 wrapText="1"/>
    </xf>
    <xf numFmtId="0" fontId="37" fillId="0" borderId="50" xfId="0" applyFont="1" applyBorder="1" applyAlignment="1">
      <alignment vertical="center" wrapText="1"/>
    </xf>
    <xf numFmtId="0" fontId="37" fillId="0" borderId="51" xfId="0" applyFont="1" applyBorder="1" applyAlignment="1">
      <alignment horizontal="right" vertical="center" wrapText="1" indent="2"/>
    </xf>
    <xf numFmtId="8" fontId="37" fillId="0" borderId="51" xfId="0" applyNumberFormat="1" applyFont="1" applyBorder="1" applyAlignment="1">
      <alignment horizontal="right" vertical="center" wrapText="1" indent="2"/>
    </xf>
    <xf numFmtId="0" fontId="36" fillId="0" borderId="51" xfId="0" applyFont="1" applyBorder="1" applyAlignment="1">
      <alignment horizontal="right" vertical="center" wrapText="1" indent="2"/>
    </xf>
    <xf numFmtId="0" fontId="37" fillId="0" borderId="0" xfId="0" applyFont="1" applyAlignment="1">
      <alignment horizontal="justify" vertical="center"/>
    </xf>
    <xf numFmtId="165" fontId="27" fillId="20" borderId="16" xfId="44" applyNumberFormat="1" applyFont="1" applyFill="1" applyBorder="1" applyAlignment="1" applyProtection="1">
      <alignment horizontal="center" vertical="center" wrapText="1"/>
    </xf>
    <xf numFmtId="0" fontId="27" fillId="20" borderId="35" xfId="35" applyFont="1" applyFill="1" applyBorder="1" applyAlignment="1">
      <alignment horizontal="center" vertical="center" wrapText="1"/>
    </xf>
    <xf numFmtId="0" fontId="27" fillId="20" borderId="37" xfId="35" applyFont="1" applyFill="1" applyBorder="1" applyAlignment="1">
      <alignment horizontal="center" vertical="center" wrapText="1"/>
    </xf>
    <xf numFmtId="0" fontId="30" fillId="25" borderId="28" xfId="35" applyFont="1" applyFill="1" applyBorder="1" applyAlignment="1">
      <alignment horizontal="center" vertical="center" wrapText="1"/>
    </xf>
    <xf numFmtId="0" fontId="30" fillId="25" borderId="38" xfId="35" applyFont="1" applyFill="1" applyBorder="1" applyAlignment="1">
      <alignment horizontal="center" vertical="center" wrapText="1"/>
    </xf>
    <xf numFmtId="0" fontId="30" fillId="25" borderId="44" xfId="35" applyFont="1" applyFill="1" applyBorder="1" applyAlignment="1">
      <alignment horizontal="center" vertical="center" wrapText="1"/>
    </xf>
    <xf numFmtId="0" fontId="30" fillId="25" borderId="29" xfId="35" applyFont="1" applyFill="1" applyBorder="1" applyAlignment="1">
      <alignment horizontal="center" vertical="center" wrapText="1"/>
    </xf>
    <xf numFmtId="0" fontId="30" fillId="25" borderId="26" xfId="35" applyFont="1" applyFill="1" applyBorder="1" applyAlignment="1">
      <alignment horizontal="center" vertical="center" wrapText="1"/>
    </xf>
    <xf numFmtId="0" fontId="30" fillId="25" borderId="10" xfId="35" applyFont="1" applyFill="1" applyBorder="1" applyAlignment="1">
      <alignment horizontal="center" vertical="center" wrapText="1"/>
    </xf>
    <xf numFmtId="0" fontId="30" fillId="25" borderId="16" xfId="35" applyFont="1" applyFill="1" applyBorder="1" applyAlignment="1">
      <alignment horizontal="center" vertical="center" wrapText="1"/>
    </xf>
    <xf numFmtId="0" fontId="30" fillId="25" borderId="12" xfId="35" applyFont="1" applyFill="1" applyBorder="1" applyAlignment="1">
      <alignment horizontal="center" vertical="center" wrapText="1"/>
    </xf>
    <xf numFmtId="165" fontId="27" fillId="20" borderId="26" xfId="44" applyNumberFormat="1" applyFont="1" applyFill="1" applyBorder="1" applyAlignment="1" applyProtection="1">
      <alignment horizontal="center" vertical="center" wrapText="1"/>
    </xf>
    <xf numFmtId="0" fontId="27" fillId="20" borderId="36" xfId="35" applyFont="1" applyFill="1" applyBorder="1" applyAlignment="1">
      <alignment horizontal="center" vertical="center" wrapText="1"/>
    </xf>
    <xf numFmtId="0" fontId="27" fillId="20" borderId="30" xfId="35" applyFont="1" applyFill="1" applyBorder="1" applyAlignment="1">
      <alignment horizontal="center" vertical="center" wrapText="1"/>
    </xf>
    <xf numFmtId="0" fontId="27" fillId="20" borderId="26" xfId="35" applyFont="1" applyFill="1" applyBorder="1" applyAlignment="1">
      <alignment horizontal="center" vertical="center" wrapText="1"/>
    </xf>
    <xf numFmtId="4" fontId="27" fillId="20" borderId="26" xfId="35" applyNumberFormat="1" applyFont="1" applyFill="1" applyBorder="1" applyAlignment="1">
      <alignment horizontal="center" vertical="center" wrapText="1"/>
    </xf>
    <xf numFmtId="0" fontId="27" fillId="20" borderId="16" xfId="35" applyFont="1" applyFill="1" applyBorder="1" applyAlignment="1">
      <alignment horizontal="center" vertical="center" wrapText="1"/>
    </xf>
    <xf numFmtId="0" fontId="27" fillId="20" borderId="36" xfId="35" applyFont="1" applyFill="1" applyBorder="1" applyAlignment="1">
      <alignment horizontal="left" vertical="center" wrapText="1"/>
    </xf>
    <xf numFmtId="0" fontId="27" fillId="20" borderId="30" xfId="35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25" borderId="26" xfId="35" applyFont="1" applyFill="1" applyBorder="1" applyAlignment="1">
      <alignment horizontal="left" vertical="center" wrapText="1"/>
    </xf>
    <xf numFmtId="0" fontId="30" fillId="25" borderId="10" xfId="35" applyFont="1" applyFill="1" applyBorder="1" applyAlignment="1">
      <alignment horizontal="left" vertical="center" wrapText="1"/>
    </xf>
    <xf numFmtId="0" fontId="30" fillId="25" borderId="16" xfId="35" applyFont="1" applyFill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center" vertical="center" wrapText="1"/>
    </xf>
    <xf numFmtId="0" fontId="30" fillId="0" borderId="25" xfId="35" applyFont="1" applyBorder="1" applyAlignment="1">
      <alignment horizontal="left" vertical="top" wrapText="1"/>
    </xf>
    <xf numFmtId="0" fontId="30" fillId="0" borderId="24" xfId="35" applyFont="1" applyBorder="1" applyAlignment="1">
      <alignment horizontal="left" vertical="top" wrapText="1"/>
    </xf>
    <xf numFmtId="0" fontId="27" fillId="20" borderId="10" xfId="35" applyFont="1" applyFill="1" applyBorder="1" applyAlignment="1">
      <alignment horizontal="center" vertical="center"/>
    </xf>
    <xf numFmtId="0" fontId="30" fillId="0" borderId="10" xfId="35" applyFont="1" applyBorder="1" applyAlignment="1">
      <alignment vertical="top" wrapText="1"/>
    </xf>
    <xf numFmtId="0" fontId="30" fillId="0" borderId="11" xfId="35" applyFont="1" applyBorder="1" applyAlignment="1">
      <alignment vertical="top" wrapText="1"/>
    </xf>
    <xf numFmtId="0" fontId="30" fillId="0" borderId="25" xfId="35" applyFont="1" applyBorder="1" applyAlignment="1">
      <alignment vertical="top" wrapText="1"/>
    </xf>
    <xf numFmtId="0" fontId="32" fillId="0" borderId="24" xfId="0" applyFont="1" applyBorder="1" applyAlignment="1">
      <alignment vertical="top" wrapText="1"/>
    </xf>
    <xf numFmtId="0" fontId="30" fillId="0" borderId="18" xfId="35" applyFont="1" applyFill="1" applyBorder="1" applyAlignment="1">
      <alignment horizontal="left" vertical="center"/>
    </xf>
    <xf numFmtId="0" fontId="32" fillId="0" borderId="22" xfId="0" applyFont="1" applyBorder="1" applyAlignment="1">
      <alignment horizontal="left" vertical="center"/>
    </xf>
    <xf numFmtId="0" fontId="30" fillId="0" borderId="18" xfId="35" applyFont="1" applyBorder="1" applyAlignment="1">
      <alignment horizontal="left" vertical="top" wrapText="1"/>
    </xf>
    <xf numFmtId="0" fontId="32" fillId="0" borderId="22" xfId="0" applyFont="1" applyBorder="1" applyAlignment="1">
      <alignment horizontal="left" vertical="top" wrapText="1"/>
    </xf>
    <xf numFmtId="0" fontId="27" fillId="20" borderId="11" xfId="35" applyFont="1" applyFill="1" applyBorder="1" applyAlignment="1">
      <alignment horizontal="center" vertical="center"/>
    </xf>
    <xf numFmtId="0" fontId="32" fillId="0" borderId="24" xfId="0" applyFont="1" applyBorder="1" applyAlignment="1">
      <alignment horizontal="left" vertical="top" wrapText="1"/>
    </xf>
    <xf numFmtId="0" fontId="30" fillId="0" borderId="22" xfId="35" applyFont="1" applyFill="1" applyBorder="1" applyAlignment="1">
      <alignment horizontal="left" vertical="center"/>
    </xf>
    <xf numFmtId="0" fontId="30" fillId="0" borderId="22" xfId="35" applyFont="1" applyBorder="1" applyAlignment="1">
      <alignment horizontal="left" vertical="top" wrapText="1"/>
    </xf>
    <xf numFmtId="0" fontId="30" fillId="0" borderId="26" xfId="0" applyFont="1" applyBorder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0" fontId="30" fillId="0" borderId="28" xfId="0" applyFont="1" applyBorder="1" applyAlignment="1">
      <alignment horizontal="center" wrapText="1"/>
    </xf>
    <xf numFmtId="0" fontId="30" fillId="0" borderId="29" xfId="0" applyFont="1" applyBorder="1" applyAlignment="1">
      <alignment horizont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left" wrapText="1"/>
    </xf>
    <xf numFmtId="0" fontId="30" fillId="0" borderId="38" xfId="0" applyFont="1" applyBorder="1" applyAlignment="1">
      <alignment horizontal="left" wrapText="1"/>
    </xf>
    <xf numFmtId="0" fontId="32" fillId="0" borderId="38" xfId="0" applyFont="1" applyBorder="1" applyAlignment="1">
      <alignment horizontal="left" wrapText="1"/>
    </xf>
    <xf numFmtId="0" fontId="32" fillId="0" borderId="29" xfId="0" applyFont="1" applyBorder="1" applyAlignment="1">
      <alignment horizontal="left" wrapText="1"/>
    </xf>
    <xf numFmtId="0" fontId="30" fillId="0" borderId="29" xfId="0" applyFont="1" applyBorder="1" applyAlignment="1">
      <alignment horizontal="left" wrapText="1"/>
    </xf>
    <xf numFmtId="0" fontId="30" fillId="0" borderId="26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top" wrapText="1"/>
    </xf>
    <xf numFmtId="0" fontId="32" fillId="0" borderId="12" xfId="0" applyFont="1" applyBorder="1" applyAlignment="1">
      <alignment horizontal="left" vertical="top" wrapText="1"/>
    </xf>
    <xf numFmtId="0" fontId="36" fillId="0" borderId="52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0" fontId="36" fillId="0" borderId="54" xfId="0" applyFont="1" applyBorder="1" applyAlignment="1">
      <alignment horizontal="center" vertical="center" wrapText="1"/>
    </xf>
    <xf numFmtId="0" fontId="36" fillId="0" borderId="55" xfId="0" applyFont="1" applyBorder="1" applyAlignment="1">
      <alignment vertical="center" wrapText="1"/>
    </xf>
    <xf numFmtId="0" fontId="36" fillId="0" borderId="56" xfId="0" applyFont="1" applyBorder="1" applyAlignment="1">
      <alignment vertical="center" wrapText="1"/>
    </xf>
    <xf numFmtId="0" fontId="30" fillId="25" borderId="57" xfId="35" applyFont="1" applyFill="1" applyBorder="1" applyAlignment="1">
      <alignment horizontal="center" vertical="center" wrapText="1"/>
    </xf>
    <xf numFmtId="0" fontId="30" fillId="25" borderId="58" xfId="35" applyFont="1" applyFill="1" applyBorder="1" applyAlignment="1">
      <alignment horizontal="center" vertical="center" wrapText="1"/>
    </xf>
    <xf numFmtId="0" fontId="29" fillId="0" borderId="58" xfId="0" applyFont="1" applyBorder="1" applyAlignment="1">
      <alignment vertical="center" wrapText="1"/>
    </xf>
    <xf numFmtId="0" fontId="30" fillId="25" borderId="58" xfId="35" applyFont="1" applyFill="1" applyBorder="1" applyAlignment="1">
      <alignment horizontal="center"/>
    </xf>
    <xf numFmtId="0" fontId="30" fillId="25" borderId="58" xfId="35" applyFont="1" applyFill="1" applyBorder="1" applyAlignment="1">
      <alignment horizontal="center" wrapText="1"/>
    </xf>
    <xf numFmtId="165" fontId="30" fillId="25" borderId="58" xfId="35" applyNumberFormat="1" applyFont="1" applyFill="1" applyBorder="1" applyAlignment="1">
      <alignment horizontal="center" wrapText="1"/>
    </xf>
    <xf numFmtId="165" fontId="30" fillId="25" borderId="58" xfId="35" applyNumberFormat="1" applyFont="1" applyFill="1" applyBorder="1" applyAlignment="1">
      <alignment horizontal="center"/>
    </xf>
    <xf numFmtId="0" fontId="30" fillId="0" borderId="57" xfId="0" applyFont="1" applyBorder="1" applyAlignment="1">
      <alignment horizontal="left" wrapText="1"/>
    </xf>
    <xf numFmtId="0" fontId="30" fillId="0" borderId="58" xfId="0" applyFont="1" applyBorder="1" applyAlignment="1">
      <alignment horizontal="center" vertical="center" wrapText="1"/>
    </xf>
    <xf numFmtId="0" fontId="31" fillId="0" borderId="58" xfId="0" applyFont="1" applyBorder="1"/>
    <xf numFmtId="49" fontId="30" fillId="0" borderId="58" xfId="0" applyNumberFormat="1" applyFont="1" applyBorder="1" applyAlignment="1">
      <alignment horizontal="left" wrapText="1"/>
    </xf>
    <xf numFmtId="49" fontId="31" fillId="0" borderId="59" xfId="0" applyNumberFormat="1" applyFont="1" applyBorder="1" applyAlignment="1">
      <alignment horizontal="left" wrapText="1"/>
    </xf>
    <xf numFmtId="44" fontId="30" fillId="0" borderId="22" xfId="43" applyFont="1" applyFill="1" applyBorder="1" applyAlignment="1" applyProtection="1">
      <alignment horizontal="right" wrapText="1"/>
      <protection locked="0"/>
    </xf>
    <xf numFmtId="0" fontId="30" fillId="0" borderId="19" xfId="35" applyFont="1" applyBorder="1" applyAlignment="1">
      <alignment horizontal="left" vertical="top" wrapText="1"/>
    </xf>
    <xf numFmtId="166" fontId="39" fillId="32" borderId="24" xfId="44" applyNumberFormat="1" applyFont="1" applyFill="1" applyBorder="1" applyAlignment="1" applyProtection="1">
      <alignment horizontal="center" vertical="center" wrapText="1"/>
    </xf>
    <xf numFmtId="165" fontId="39" fillId="32" borderId="10" xfId="44" applyNumberFormat="1" applyFont="1" applyFill="1" applyBorder="1" applyAlignment="1" applyProtection="1">
      <alignment horizontal="center" vertical="center" wrapText="1"/>
    </xf>
    <xf numFmtId="168" fontId="39" fillId="32" borderId="14" xfId="44" applyNumberFormat="1" applyFont="1" applyFill="1" applyBorder="1" applyAlignment="1" applyProtection="1">
      <alignment horizontal="center" vertical="center" wrapText="1"/>
    </xf>
    <xf numFmtId="166" fontId="39" fillId="32" borderId="40" xfId="44" applyNumberFormat="1" applyFont="1" applyFill="1" applyBorder="1" applyAlignment="1" applyProtection="1">
      <alignment horizontal="center" vertical="center" wrapText="1"/>
    </xf>
    <xf numFmtId="165" fontId="39" fillId="32" borderId="16" xfId="44" applyNumberFormat="1" applyFont="1" applyFill="1" applyBorder="1" applyAlignment="1" applyProtection="1">
      <alignment horizontal="center" vertical="center" wrapText="1"/>
    </xf>
    <xf numFmtId="168" fontId="39" fillId="32" borderId="34" xfId="44" applyNumberFormat="1" applyFont="1" applyFill="1" applyBorder="1" applyAlignment="1" applyProtection="1">
      <alignment horizontal="center" vertical="center" wrapText="1"/>
    </xf>
    <xf numFmtId="0" fontId="40" fillId="29" borderId="26" xfId="35" applyNumberFormat="1" applyFont="1" applyFill="1" applyBorder="1"/>
    <xf numFmtId="165" fontId="40" fillId="29" borderId="26" xfId="35" applyNumberFormat="1" applyFont="1" applyFill="1" applyBorder="1"/>
    <xf numFmtId="168" fontId="40" fillId="29" borderId="27" xfId="0" applyNumberFormat="1" applyFont="1" applyFill="1" applyBorder="1" applyAlignment="1">
      <alignment horizontal="right" vertical="center" wrapText="1"/>
    </xf>
    <xf numFmtId="0" fontId="40" fillId="29" borderId="58" xfId="35" applyNumberFormat="1" applyFont="1" applyFill="1" applyBorder="1"/>
    <xf numFmtId="165" fontId="40" fillId="29" borderId="58" xfId="35" applyNumberFormat="1" applyFont="1" applyFill="1" applyBorder="1"/>
    <xf numFmtId="168" fontId="40" fillId="29" borderId="59" xfId="0" applyNumberFormat="1" applyFont="1" applyFill="1" applyBorder="1" applyAlignment="1">
      <alignment horizontal="right" vertical="center" wrapText="1"/>
    </xf>
    <xf numFmtId="0" fontId="40" fillId="29" borderId="10" xfId="35" applyNumberFormat="1" applyFont="1" applyFill="1" applyBorder="1"/>
    <xf numFmtId="165" fontId="40" fillId="29" borderId="10" xfId="35" applyNumberFormat="1" applyFont="1" applyFill="1" applyBorder="1"/>
    <xf numFmtId="168" fontId="40" fillId="29" borderId="14" xfId="0" applyNumberFormat="1" applyFont="1" applyFill="1" applyBorder="1" applyAlignment="1">
      <alignment horizontal="right" vertical="center" wrapText="1"/>
    </xf>
    <xf numFmtId="168" fontId="40" fillId="29" borderId="14" xfId="0" applyNumberFormat="1" applyFont="1" applyFill="1" applyBorder="1" applyAlignment="1">
      <alignment horizontal="right" vertical="center"/>
    </xf>
    <xf numFmtId="0" fontId="40" fillId="29" borderId="16" xfId="35" applyNumberFormat="1" applyFont="1" applyFill="1" applyBorder="1"/>
    <xf numFmtId="165" fontId="40" fillId="29" borderId="16" xfId="35" applyNumberFormat="1" applyFont="1" applyFill="1" applyBorder="1"/>
    <xf numFmtId="168" fontId="40" fillId="29" borderId="34" xfId="0" applyNumberFormat="1" applyFont="1" applyFill="1" applyBorder="1" applyAlignment="1">
      <alignment horizontal="right" vertical="center" wrapText="1"/>
    </xf>
    <xf numFmtId="0" fontId="40" fillId="29" borderId="12" xfId="35" applyNumberFormat="1" applyFont="1" applyFill="1" applyBorder="1"/>
    <xf numFmtId="165" fontId="40" fillId="29" borderId="12" xfId="35" applyNumberFormat="1" applyFont="1" applyFill="1" applyBorder="1"/>
    <xf numFmtId="168" fontId="40" fillId="29" borderId="15" xfId="0" applyNumberFormat="1" applyFont="1" applyFill="1" applyBorder="1" applyAlignment="1">
      <alignment horizontal="right" vertical="center"/>
    </xf>
    <xf numFmtId="168" fontId="40" fillId="29" borderId="27" xfId="35" applyNumberFormat="1" applyFont="1" applyFill="1" applyBorder="1"/>
    <xf numFmtId="168" fontId="40" fillId="29" borderId="14" xfId="35" applyNumberFormat="1" applyFont="1" applyFill="1" applyBorder="1"/>
    <xf numFmtId="168" fontId="40" fillId="29" borderId="15" xfId="35" applyNumberFormat="1" applyFont="1" applyFill="1" applyBorder="1"/>
    <xf numFmtId="168" fontId="40" fillId="29" borderId="34" xfId="35" applyNumberFormat="1" applyFont="1" applyFill="1" applyBorder="1"/>
    <xf numFmtId="0" fontId="40" fillId="29" borderId="12" xfId="0" applyFont="1" applyFill="1" applyBorder="1"/>
    <xf numFmtId="168" fontId="40" fillId="29" borderId="15" xfId="0" applyNumberFormat="1" applyFont="1" applyFill="1" applyBorder="1"/>
    <xf numFmtId="0" fontId="40" fillId="29" borderId="26" xfId="0" applyFont="1" applyFill="1" applyBorder="1"/>
    <xf numFmtId="168" fontId="40" fillId="29" borderId="27" xfId="0" applyNumberFormat="1" applyFont="1" applyFill="1" applyBorder="1"/>
    <xf numFmtId="0" fontId="40" fillId="29" borderId="10" xfId="0" applyFont="1" applyFill="1" applyBorder="1"/>
    <xf numFmtId="168" fontId="40" fillId="29" borderId="14" xfId="0" applyNumberFormat="1" applyFont="1" applyFill="1" applyBorder="1"/>
    <xf numFmtId="0" fontId="40" fillId="29" borderId="13" xfId="0" applyFont="1" applyFill="1" applyBorder="1"/>
    <xf numFmtId="168" fontId="40" fillId="29" borderId="45" xfId="0" applyNumberFormat="1" applyFont="1" applyFill="1" applyBorder="1"/>
    <xf numFmtId="0" fontId="38" fillId="29" borderId="0" xfId="0" applyFont="1" applyFill="1"/>
    <xf numFmtId="168" fontId="38" fillId="29" borderId="0" xfId="0" applyNumberFormat="1" applyFont="1" applyFill="1"/>
  </cellXfs>
  <cellStyles count="46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 2" xfId="25" xr:uid="{00000000-0005-0000-0000-000018000000}"/>
    <cellStyle name="Dane wyjściowe 2" xfId="26" xr:uid="{00000000-0005-0000-0000-000019000000}"/>
    <cellStyle name="Dobre 2" xfId="27" xr:uid="{00000000-0005-0000-0000-00001A000000}"/>
    <cellStyle name="Komórka połączona 2" xfId="28" xr:uid="{00000000-0005-0000-0000-00001B000000}"/>
    <cellStyle name="Komórka zaznaczona 2" xfId="29" xr:uid="{00000000-0005-0000-0000-00001C000000}"/>
    <cellStyle name="Nagłówek 1 2" xfId="30" xr:uid="{00000000-0005-0000-0000-00001D000000}"/>
    <cellStyle name="Nagłówek 2 2" xfId="31" xr:uid="{00000000-0005-0000-0000-00001E000000}"/>
    <cellStyle name="Nagłówek 3 2" xfId="32" xr:uid="{00000000-0005-0000-0000-00001F000000}"/>
    <cellStyle name="Nagłówek 4 2" xfId="33" xr:uid="{00000000-0005-0000-0000-000020000000}"/>
    <cellStyle name="Neutralne 2" xfId="34" xr:uid="{00000000-0005-0000-0000-000021000000}"/>
    <cellStyle name="Normalny" xfId="0" builtinId="0"/>
    <cellStyle name="Normalny 2" xfId="35" xr:uid="{00000000-0005-0000-0000-000023000000}"/>
    <cellStyle name="Obliczenia 2" xfId="36" xr:uid="{00000000-0005-0000-0000-000024000000}"/>
    <cellStyle name="Procentowy 2" xfId="37" xr:uid="{00000000-0005-0000-0000-000025000000}"/>
    <cellStyle name="Suma 2" xfId="38" xr:uid="{00000000-0005-0000-0000-000026000000}"/>
    <cellStyle name="Tekst objaśnienia 2" xfId="39" xr:uid="{00000000-0005-0000-0000-000027000000}"/>
    <cellStyle name="Tekst ostrzeżenia 2" xfId="40" xr:uid="{00000000-0005-0000-0000-000028000000}"/>
    <cellStyle name="Tytuł 2" xfId="41" xr:uid="{00000000-0005-0000-0000-000029000000}"/>
    <cellStyle name="Uwaga 2" xfId="42" xr:uid="{00000000-0005-0000-0000-00002A000000}"/>
    <cellStyle name="Walutowy" xfId="43" builtinId="4"/>
    <cellStyle name="Walutowy 2" xfId="44" xr:uid="{00000000-0005-0000-0000-00002C000000}"/>
    <cellStyle name="Złe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4"/>
  <sheetViews>
    <sheetView tabSelected="1" zoomScale="80" zoomScaleNormal="8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P78" sqref="P78"/>
    </sheetView>
  </sheetViews>
  <sheetFormatPr defaultRowHeight="14.4"/>
  <cols>
    <col min="2" max="2" width="16.5546875" style="23" customWidth="1"/>
    <col min="3" max="3" width="35.109375" customWidth="1"/>
    <col min="4" max="4" width="11.33203125" style="4" customWidth="1"/>
    <col min="5" max="5" width="14.33203125" style="4" customWidth="1"/>
    <col min="6" max="6" width="15.109375" style="4" customWidth="1"/>
    <col min="7" max="7" width="13.44140625" style="4" customWidth="1"/>
    <col min="8" max="8" width="19.44140625" style="4" customWidth="1"/>
    <col min="9" max="9" width="8.6640625" style="20" customWidth="1"/>
    <col min="10" max="10" width="17" customWidth="1"/>
    <col min="11" max="11" width="16.6640625" bestFit="1" customWidth="1"/>
    <col min="12" max="12" width="15" style="4" customWidth="1"/>
    <col min="13" max="13" width="13.44140625" style="288" hidden="1" customWidth="1"/>
    <col min="14" max="14" width="14.88671875" style="288" hidden="1" customWidth="1"/>
    <col min="15" max="15" width="14.88671875" style="289" hidden="1" customWidth="1"/>
    <col min="16" max="16" width="15.6640625" customWidth="1"/>
    <col min="17" max="17" width="17.33203125" style="17" customWidth="1"/>
    <col min="18" max="18" width="15.44140625" customWidth="1"/>
  </cols>
  <sheetData>
    <row r="1" spans="1:16" ht="47.25" customHeight="1">
      <c r="A1" s="175" t="s">
        <v>0</v>
      </c>
      <c r="B1" s="191" t="s">
        <v>1</v>
      </c>
      <c r="C1" s="188" t="s">
        <v>27</v>
      </c>
      <c r="D1" s="188" t="s">
        <v>2</v>
      </c>
      <c r="E1" s="189" t="s">
        <v>272</v>
      </c>
      <c r="F1" s="188" t="s">
        <v>3</v>
      </c>
      <c r="G1" s="188"/>
      <c r="H1" s="188"/>
      <c r="I1" s="188"/>
      <c r="J1" s="186" t="s">
        <v>24</v>
      </c>
      <c r="K1" s="185" t="s">
        <v>25</v>
      </c>
      <c r="L1" s="26" t="s">
        <v>49</v>
      </c>
      <c r="M1" s="254" t="s">
        <v>4</v>
      </c>
      <c r="N1" s="255" t="s">
        <v>5</v>
      </c>
      <c r="O1" s="256" t="s">
        <v>6</v>
      </c>
      <c r="P1" s="27"/>
    </row>
    <row r="2" spans="1:16" ht="27.6" thickBot="1">
      <c r="A2" s="176"/>
      <c r="B2" s="192"/>
      <c r="C2" s="190"/>
      <c r="D2" s="190"/>
      <c r="E2" s="190"/>
      <c r="F2" s="28" t="s">
        <v>7</v>
      </c>
      <c r="G2" s="29" t="s">
        <v>8</v>
      </c>
      <c r="H2" s="28" t="s">
        <v>9</v>
      </c>
      <c r="I2" s="28" t="s">
        <v>10</v>
      </c>
      <c r="J2" s="187"/>
      <c r="K2" s="174"/>
      <c r="L2" s="30"/>
      <c r="M2" s="257"/>
      <c r="N2" s="258"/>
      <c r="O2" s="259"/>
      <c r="P2" s="27"/>
    </row>
    <row r="3" spans="1:16" ht="15" thickBot="1">
      <c r="A3" s="177" t="s">
        <v>11</v>
      </c>
      <c r="B3" s="181" t="s">
        <v>55</v>
      </c>
      <c r="C3" s="31" t="s">
        <v>78</v>
      </c>
      <c r="D3" s="32">
        <v>1900</v>
      </c>
      <c r="E3" s="32"/>
      <c r="F3" s="33" t="s">
        <v>59</v>
      </c>
      <c r="G3" s="34" t="s">
        <v>57</v>
      </c>
      <c r="H3" s="34" t="s">
        <v>17</v>
      </c>
      <c r="I3" s="33" t="s">
        <v>60</v>
      </c>
      <c r="J3" s="33"/>
      <c r="K3" s="35">
        <f>O3</f>
        <v>1289701.8799999999</v>
      </c>
      <c r="L3" s="36" t="s">
        <v>77</v>
      </c>
      <c r="M3" s="260">
        <v>1000</v>
      </c>
      <c r="N3" s="261">
        <f t="shared" ref="N3:N59" si="0">M3*E3</f>
        <v>0</v>
      </c>
      <c r="O3" s="262">
        <v>1289701.8799999999</v>
      </c>
      <c r="P3" s="27" t="s">
        <v>46</v>
      </c>
    </row>
    <row r="4" spans="1:16">
      <c r="A4" s="240"/>
      <c r="B4" s="241"/>
      <c r="C4" s="242" t="s">
        <v>333</v>
      </c>
      <c r="D4" s="243">
        <v>1950</v>
      </c>
      <c r="E4" s="243"/>
      <c r="F4" s="244"/>
      <c r="G4" s="245"/>
      <c r="H4" s="245"/>
      <c r="I4" s="244"/>
      <c r="J4" s="244"/>
      <c r="K4" s="35">
        <f>O4</f>
        <v>449304.5</v>
      </c>
      <c r="L4" s="246" t="s">
        <v>77</v>
      </c>
      <c r="M4" s="263"/>
      <c r="N4" s="264"/>
      <c r="O4" s="265">
        <v>449304.5</v>
      </c>
      <c r="P4" s="27" t="s">
        <v>46</v>
      </c>
    </row>
    <row r="5" spans="1:16">
      <c r="A5" s="178"/>
      <c r="B5" s="182"/>
      <c r="C5" s="37" t="s">
        <v>79</v>
      </c>
      <c r="D5" s="38">
        <v>1983</v>
      </c>
      <c r="E5" s="38"/>
      <c r="F5" s="39" t="s">
        <v>59</v>
      </c>
      <c r="G5" s="40" t="s">
        <v>57</v>
      </c>
      <c r="H5" s="40" t="s">
        <v>17</v>
      </c>
      <c r="I5" s="39" t="s">
        <v>60</v>
      </c>
      <c r="J5" s="39"/>
      <c r="K5" s="41">
        <f t="shared" ref="K5:K65" si="1">O5</f>
        <v>46765</v>
      </c>
      <c r="L5" s="42" t="s">
        <v>77</v>
      </c>
      <c r="M5" s="266"/>
      <c r="N5" s="267">
        <f t="shared" si="0"/>
        <v>0</v>
      </c>
      <c r="O5" s="268">
        <v>46765</v>
      </c>
      <c r="P5" s="27" t="s">
        <v>46</v>
      </c>
    </row>
    <row r="6" spans="1:16">
      <c r="A6" s="178"/>
      <c r="B6" s="182"/>
      <c r="C6" s="37" t="s">
        <v>80</v>
      </c>
      <c r="D6" s="38"/>
      <c r="E6" s="38"/>
      <c r="F6" s="39" t="s">
        <v>120</v>
      </c>
      <c r="G6" s="40" t="s">
        <v>57</v>
      </c>
      <c r="H6" s="40" t="s">
        <v>17</v>
      </c>
      <c r="I6" s="39" t="s">
        <v>60</v>
      </c>
      <c r="J6" s="39"/>
      <c r="K6" s="41">
        <f t="shared" si="1"/>
        <v>128824.18</v>
      </c>
      <c r="L6" s="42" t="s">
        <v>77</v>
      </c>
      <c r="M6" s="266">
        <v>2500</v>
      </c>
      <c r="N6" s="267">
        <f t="shared" si="0"/>
        <v>0</v>
      </c>
      <c r="O6" s="268">
        <v>128824.18</v>
      </c>
      <c r="P6" s="27" t="s">
        <v>46</v>
      </c>
    </row>
    <row r="7" spans="1:16" ht="26.25" customHeight="1">
      <c r="A7" s="178"/>
      <c r="B7" s="182"/>
      <c r="C7" s="37" t="s">
        <v>169</v>
      </c>
      <c r="D7" s="38"/>
      <c r="E7" s="38"/>
      <c r="F7" s="39" t="s">
        <v>120</v>
      </c>
      <c r="G7" s="40" t="s">
        <v>57</v>
      </c>
      <c r="H7" s="40" t="s">
        <v>17</v>
      </c>
      <c r="I7" s="39" t="s">
        <v>60</v>
      </c>
      <c r="J7" s="39"/>
      <c r="K7" s="41">
        <f t="shared" si="1"/>
        <v>40000</v>
      </c>
      <c r="L7" s="42" t="s">
        <v>168</v>
      </c>
      <c r="M7" s="266">
        <v>2500</v>
      </c>
      <c r="N7" s="267">
        <f t="shared" si="0"/>
        <v>0</v>
      </c>
      <c r="O7" s="269">
        <v>40000</v>
      </c>
      <c r="P7" s="27" t="s">
        <v>46</v>
      </c>
    </row>
    <row r="8" spans="1:16">
      <c r="A8" s="178"/>
      <c r="B8" s="182"/>
      <c r="C8" s="37" t="s">
        <v>81</v>
      </c>
      <c r="D8" s="38">
        <v>2002</v>
      </c>
      <c r="E8" s="38"/>
      <c r="F8" s="39" t="s">
        <v>120</v>
      </c>
      <c r="G8" s="40" t="s">
        <v>57</v>
      </c>
      <c r="H8" s="40" t="s">
        <v>17</v>
      </c>
      <c r="I8" s="39" t="s">
        <v>60</v>
      </c>
      <c r="J8" s="39"/>
      <c r="K8" s="41">
        <f t="shared" si="1"/>
        <v>200332.04</v>
      </c>
      <c r="L8" s="42" t="s">
        <v>77</v>
      </c>
      <c r="M8" s="266">
        <v>2500</v>
      </c>
      <c r="N8" s="267">
        <f t="shared" si="0"/>
        <v>0</v>
      </c>
      <c r="O8" s="268">
        <v>200332.04</v>
      </c>
      <c r="P8" s="27" t="s">
        <v>46</v>
      </c>
    </row>
    <row r="9" spans="1:16">
      <c r="A9" s="178"/>
      <c r="B9" s="182"/>
      <c r="C9" s="37" t="s">
        <v>82</v>
      </c>
      <c r="D9" s="38">
        <v>1986</v>
      </c>
      <c r="E9" s="38"/>
      <c r="F9" s="39" t="s">
        <v>120</v>
      </c>
      <c r="G9" s="40" t="s">
        <v>57</v>
      </c>
      <c r="H9" s="40" t="s">
        <v>17</v>
      </c>
      <c r="I9" s="39" t="s">
        <v>60</v>
      </c>
      <c r="J9" s="39"/>
      <c r="K9" s="41">
        <f t="shared" si="1"/>
        <v>610164.13</v>
      </c>
      <c r="L9" s="42" t="s">
        <v>77</v>
      </c>
      <c r="M9" s="266"/>
      <c r="N9" s="267">
        <f t="shared" si="0"/>
        <v>0</v>
      </c>
      <c r="O9" s="268">
        <v>610164.13</v>
      </c>
      <c r="P9" s="27" t="s">
        <v>46</v>
      </c>
    </row>
    <row r="10" spans="1:16" ht="26.25" customHeight="1">
      <c r="A10" s="178"/>
      <c r="B10" s="182"/>
      <c r="C10" s="37" t="s">
        <v>170</v>
      </c>
      <c r="D10" s="38"/>
      <c r="E10" s="38"/>
      <c r="F10" s="39" t="s">
        <v>120</v>
      </c>
      <c r="G10" s="40" t="s">
        <v>57</v>
      </c>
      <c r="H10" s="40" t="s">
        <v>17</v>
      </c>
      <c r="I10" s="39" t="s">
        <v>60</v>
      </c>
      <c r="J10" s="39"/>
      <c r="K10" s="41">
        <f t="shared" si="1"/>
        <v>10000</v>
      </c>
      <c r="L10" s="42" t="s">
        <v>168</v>
      </c>
      <c r="M10" s="266"/>
      <c r="N10" s="267">
        <f t="shared" si="0"/>
        <v>0</v>
      </c>
      <c r="O10" s="268">
        <v>10000</v>
      </c>
      <c r="P10" s="27" t="s">
        <v>46</v>
      </c>
    </row>
    <row r="11" spans="1:16">
      <c r="A11" s="178"/>
      <c r="B11" s="182"/>
      <c r="C11" s="37" t="s">
        <v>171</v>
      </c>
      <c r="D11" s="38">
        <v>1988</v>
      </c>
      <c r="E11" s="38"/>
      <c r="F11" s="39" t="s">
        <v>120</v>
      </c>
      <c r="G11" s="40" t="s">
        <v>57</v>
      </c>
      <c r="H11" s="40" t="s">
        <v>17</v>
      </c>
      <c r="I11" s="39" t="s">
        <v>60</v>
      </c>
      <c r="J11" s="39"/>
      <c r="K11" s="41">
        <f t="shared" si="1"/>
        <v>319248.23</v>
      </c>
      <c r="L11" s="42" t="s">
        <v>77</v>
      </c>
      <c r="M11" s="266"/>
      <c r="N11" s="267">
        <f t="shared" si="0"/>
        <v>0</v>
      </c>
      <c r="O11" s="268">
        <v>319248.23</v>
      </c>
      <c r="P11" s="27" t="s">
        <v>46</v>
      </c>
    </row>
    <row r="12" spans="1:16">
      <c r="A12" s="178"/>
      <c r="B12" s="182"/>
      <c r="C12" s="37" t="s">
        <v>83</v>
      </c>
      <c r="D12" s="38"/>
      <c r="E12" s="38"/>
      <c r="F12" s="39" t="s">
        <v>58</v>
      </c>
      <c r="G12" s="40" t="s">
        <v>58</v>
      </c>
      <c r="H12" s="40" t="s">
        <v>17</v>
      </c>
      <c r="I12" s="39" t="s">
        <v>60</v>
      </c>
      <c r="J12" s="39"/>
      <c r="K12" s="41">
        <f t="shared" si="1"/>
        <v>7876.26</v>
      </c>
      <c r="L12" s="42" t="s">
        <v>77</v>
      </c>
      <c r="M12" s="266">
        <v>1000</v>
      </c>
      <c r="N12" s="267">
        <f t="shared" si="0"/>
        <v>0</v>
      </c>
      <c r="O12" s="268">
        <v>7876.26</v>
      </c>
      <c r="P12" s="27" t="s">
        <v>46</v>
      </c>
    </row>
    <row r="13" spans="1:16" ht="27">
      <c r="A13" s="178"/>
      <c r="B13" s="182"/>
      <c r="C13" s="37" t="s">
        <v>84</v>
      </c>
      <c r="D13" s="38"/>
      <c r="E13" s="38"/>
      <c r="F13" s="40" t="s">
        <v>59</v>
      </c>
      <c r="G13" s="39" t="s">
        <v>58</v>
      </c>
      <c r="H13" s="39" t="s">
        <v>17</v>
      </c>
      <c r="I13" s="39" t="s">
        <v>172</v>
      </c>
      <c r="J13" s="43"/>
      <c r="K13" s="41">
        <f t="shared" si="1"/>
        <v>43093.83</v>
      </c>
      <c r="L13" s="42" t="s">
        <v>77</v>
      </c>
      <c r="M13" s="266"/>
      <c r="N13" s="267">
        <f t="shared" si="0"/>
        <v>0</v>
      </c>
      <c r="O13" s="268">
        <v>43093.83</v>
      </c>
      <c r="P13" s="27" t="s">
        <v>46</v>
      </c>
    </row>
    <row r="14" spans="1:16" ht="27">
      <c r="A14" s="178"/>
      <c r="B14" s="182"/>
      <c r="C14" s="37" t="s">
        <v>85</v>
      </c>
      <c r="D14" s="38"/>
      <c r="E14" s="38"/>
      <c r="F14" s="40" t="s">
        <v>59</v>
      </c>
      <c r="G14" s="39" t="s">
        <v>58</v>
      </c>
      <c r="H14" s="39" t="s">
        <v>17</v>
      </c>
      <c r="I14" s="39" t="s">
        <v>172</v>
      </c>
      <c r="J14" s="43"/>
      <c r="K14" s="41">
        <f t="shared" si="1"/>
        <v>69744.240000000005</v>
      </c>
      <c r="L14" s="42" t="s">
        <v>77</v>
      </c>
      <c r="M14" s="266"/>
      <c r="N14" s="267">
        <f t="shared" si="0"/>
        <v>0</v>
      </c>
      <c r="O14" s="268">
        <v>69744.240000000005</v>
      </c>
      <c r="P14" s="27" t="s">
        <v>46</v>
      </c>
    </row>
    <row r="15" spans="1:16" ht="27">
      <c r="A15" s="178"/>
      <c r="B15" s="182"/>
      <c r="C15" s="37" t="s">
        <v>86</v>
      </c>
      <c r="D15" s="38"/>
      <c r="E15" s="38"/>
      <c r="F15" s="40" t="s">
        <v>59</v>
      </c>
      <c r="G15" s="39" t="s">
        <v>58</v>
      </c>
      <c r="H15" s="39" t="s">
        <v>17</v>
      </c>
      <c r="I15" s="39" t="s">
        <v>172</v>
      </c>
      <c r="J15" s="43"/>
      <c r="K15" s="41">
        <f t="shared" si="1"/>
        <v>7247.5</v>
      </c>
      <c r="L15" s="42" t="s">
        <v>77</v>
      </c>
      <c r="M15" s="266"/>
      <c r="N15" s="267">
        <f t="shared" si="0"/>
        <v>0</v>
      </c>
      <c r="O15" s="268">
        <v>7247.5</v>
      </c>
      <c r="P15" s="27" t="s">
        <v>46</v>
      </c>
    </row>
    <row r="16" spans="1:16" ht="27">
      <c r="A16" s="178"/>
      <c r="B16" s="182"/>
      <c r="C16" s="37" t="s">
        <v>87</v>
      </c>
      <c r="D16" s="38"/>
      <c r="E16" s="38"/>
      <c r="F16" s="40" t="s">
        <v>59</v>
      </c>
      <c r="G16" s="39" t="s">
        <v>58</v>
      </c>
      <c r="H16" s="39" t="s">
        <v>17</v>
      </c>
      <c r="I16" s="39" t="s">
        <v>172</v>
      </c>
      <c r="J16" s="43"/>
      <c r="K16" s="41">
        <f t="shared" si="1"/>
        <v>22114.2</v>
      </c>
      <c r="L16" s="42" t="s">
        <v>77</v>
      </c>
      <c r="M16" s="266"/>
      <c r="N16" s="267">
        <f t="shared" si="0"/>
        <v>0</v>
      </c>
      <c r="O16" s="268">
        <v>22114.2</v>
      </c>
      <c r="P16" s="27" t="s">
        <v>46</v>
      </c>
    </row>
    <row r="17" spans="1:17" ht="27">
      <c r="A17" s="178"/>
      <c r="B17" s="182"/>
      <c r="C17" s="37" t="s">
        <v>88</v>
      </c>
      <c r="D17" s="38"/>
      <c r="E17" s="38"/>
      <c r="F17" s="40" t="s">
        <v>58</v>
      </c>
      <c r="G17" s="39" t="s">
        <v>58</v>
      </c>
      <c r="H17" s="39" t="s">
        <v>17</v>
      </c>
      <c r="I17" s="39" t="s">
        <v>172</v>
      </c>
      <c r="J17" s="43"/>
      <c r="K17" s="41">
        <f t="shared" si="1"/>
        <v>10326.370000000001</v>
      </c>
      <c r="L17" s="42" t="s">
        <v>77</v>
      </c>
      <c r="M17" s="266"/>
      <c r="N17" s="267">
        <f t="shared" si="0"/>
        <v>0</v>
      </c>
      <c r="O17" s="268">
        <v>10326.370000000001</v>
      </c>
      <c r="P17" s="27" t="s">
        <v>46</v>
      </c>
    </row>
    <row r="18" spans="1:17" ht="27.75" customHeight="1">
      <c r="A18" s="178"/>
      <c r="B18" s="182"/>
      <c r="C18" s="37" t="s">
        <v>89</v>
      </c>
      <c r="D18" s="38"/>
      <c r="E18" s="38"/>
      <c r="F18" s="40" t="s">
        <v>120</v>
      </c>
      <c r="G18" s="39" t="s">
        <v>57</v>
      </c>
      <c r="H18" s="39" t="s">
        <v>17</v>
      </c>
      <c r="I18" s="39" t="s">
        <v>60</v>
      </c>
      <c r="J18" s="43"/>
      <c r="K18" s="41">
        <f t="shared" si="1"/>
        <v>17935.2</v>
      </c>
      <c r="L18" s="42" t="s">
        <v>77</v>
      </c>
      <c r="M18" s="266"/>
      <c r="N18" s="267">
        <f t="shared" si="0"/>
        <v>0</v>
      </c>
      <c r="O18" s="268">
        <v>17935.2</v>
      </c>
      <c r="P18" s="27" t="s">
        <v>46</v>
      </c>
    </row>
    <row r="19" spans="1:17">
      <c r="A19" s="178"/>
      <c r="B19" s="182"/>
      <c r="C19" s="37" t="s">
        <v>90</v>
      </c>
      <c r="D19" s="38">
        <v>2007</v>
      </c>
      <c r="E19" s="38"/>
      <c r="F19" s="40" t="s">
        <v>59</v>
      </c>
      <c r="G19" s="39" t="s">
        <v>57</v>
      </c>
      <c r="H19" s="39" t="s">
        <v>17</v>
      </c>
      <c r="I19" s="39" t="s">
        <v>60</v>
      </c>
      <c r="J19" s="43"/>
      <c r="K19" s="41">
        <f t="shared" si="1"/>
        <v>117180.46</v>
      </c>
      <c r="L19" s="42" t="s">
        <v>77</v>
      </c>
      <c r="M19" s="266"/>
      <c r="N19" s="267">
        <f t="shared" si="0"/>
        <v>0</v>
      </c>
      <c r="O19" s="268">
        <v>117180.46</v>
      </c>
      <c r="P19" s="27" t="s">
        <v>46</v>
      </c>
    </row>
    <row r="20" spans="1:17">
      <c r="A20" s="178"/>
      <c r="B20" s="182"/>
      <c r="C20" s="37" t="s">
        <v>173</v>
      </c>
      <c r="D20" s="38"/>
      <c r="E20" s="38"/>
      <c r="F20" s="40" t="s">
        <v>58</v>
      </c>
      <c r="G20" s="39" t="s">
        <v>58</v>
      </c>
      <c r="H20" s="39" t="s">
        <v>17</v>
      </c>
      <c r="I20" s="39" t="s">
        <v>60</v>
      </c>
      <c r="J20" s="43"/>
      <c r="K20" s="41">
        <f t="shared" si="1"/>
        <v>128813.43</v>
      </c>
      <c r="L20" s="42" t="s">
        <v>77</v>
      </c>
      <c r="M20" s="266"/>
      <c r="N20" s="267"/>
      <c r="O20" s="268">
        <v>128813.43</v>
      </c>
      <c r="P20" s="27" t="s">
        <v>46</v>
      </c>
    </row>
    <row r="21" spans="1:17">
      <c r="A21" s="178"/>
      <c r="B21" s="182"/>
      <c r="C21" s="37" t="s">
        <v>91</v>
      </c>
      <c r="D21" s="38"/>
      <c r="E21" s="38"/>
      <c r="F21" s="40" t="s">
        <v>59</v>
      </c>
      <c r="G21" s="39" t="s">
        <v>58</v>
      </c>
      <c r="H21" s="39" t="s">
        <v>17</v>
      </c>
      <c r="I21" s="39" t="s">
        <v>60</v>
      </c>
      <c r="J21" s="43"/>
      <c r="K21" s="41">
        <f t="shared" si="1"/>
        <v>43990.75</v>
      </c>
      <c r="L21" s="42" t="s">
        <v>77</v>
      </c>
      <c r="M21" s="266"/>
      <c r="N21" s="267">
        <f t="shared" si="0"/>
        <v>0</v>
      </c>
      <c r="O21" s="268">
        <v>43990.75</v>
      </c>
      <c r="P21" s="27" t="s">
        <v>46</v>
      </c>
    </row>
    <row r="22" spans="1:17">
      <c r="A22" s="178"/>
      <c r="B22" s="182"/>
      <c r="C22" s="37" t="s">
        <v>92</v>
      </c>
      <c r="D22" s="38"/>
      <c r="E22" s="38"/>
      <c r="F22" s="40" t="s">
        <v>59</v>
      </c>
      <c r="G22" s="39" t="s">
        <v>58</v>
      </c>
      <c r="H22" s="39" t="s">
        <v>17</v>
      </c>
      <c r="I22" s="39" t="s">
        <v>60</v>
      </c>
      <c r="J22" s="43"/>
      <c r="K22" s="41">
        <f t="shared" si="1"/>
        <v>80000</v>
      </c>
      <c r="L22" s="42" t="s">
        <v>168</v>
      </c>
      <c r="M22" s="266"/>
      <c r="N22" s="267">
        <f t="shared" si="0"/>
        <v>0</v>
      </c>
      <c r="O22" s="268">
        <v>80000</v>
      </c>
      <c r="P22" s="27" t="s">
        <v>46</v>
      </c>
    </row>
    <row r="23" spans="1:17">
      <c r="A23" s="178"/>
      <c r="B23" s="182"/>
      <c r="C23" s="37" t="s">
        <v>93</v>
      </c>
      <c r="D23" s="38">
        <v>2008</v>
      </c>
      <c r="E23" s="38"/>
      <c r="F23" s="40" t="s">
        <v>58</v>
      </c>
      <c r="G23" s="39" t="s">
        <v>58</v>
      </c>
      <c r="H23" s="39" t="s">
        <v>17</v>
      </c>
      <c r="I23" s="39" t="s">
        <v>60</v>
      </c>
      <c r="J23" s="43"/>
      <c r="K23" s="41">
        <f t="shared" si="1"/>
        <v>115497.83</v>
      </c>
      <c r="L23" s="42" t="s">
        <v>77</v>
      </c>
      <c r="M23" s="266"/>
      <c r="N23" s="267">
        <f t="shared" si="0"/>
        <v>0</v>
      </c>
      <c r="O23" s="268">
        <v>115497.83</v>
      </c>
      <c r="P23" s="27" t="s">
        <v>46</v>
      </c>
    </row>
    <row r="24" spans="1:17">
      <c r="A24" s="178"/>
      <c r="B24" s="182"/>
      <c r="C24" s="44" t="s">
        <v>184</v>
      </c>
      <c r="D24" s="38"/>
      <c r="E24" s="38"/>
      <c r="F24" s="40" t="s">
        <v>58</v>
      </c>
      <c r="G24" s="39" t="s">
        <v>58</v>
      </c>
      <c r="H24" s="39" t="s">
        <v>17</v>
      </c>
      <c r="I24" s="39" t="s">
        <v>60</v>
      </c>
      <c r="J24" s="43"/>
      <c r="K24" s="41">
        <v>930381</v>
      </c>
      <c r="L24" s="42" t="s">
        <v>77</v>
      </c>
      <c r="M24" s="266"/>
      <c r="N24" s="267">
        <f t="shared" si="0"/>
        <v>0</v>
      </c>
      <c r="O24" s="268">
        <v>39000</v>
      </c>
      <c r="P24" s="27" t="s">
        <v>46</v>
      </c>
      <c r="Q24" s="22"/>
    </row>
    <row r="25" spans="1:17">
      <c r="A25" s="178"/>
      <c r="B25" s="182"/>
      <c r="C25" s="44" t="s">
        <v>94</v>
      </c>
      <c r="D25" s="38">
        <v>2011</v>
      </c>
      <c r="E25" s="38"/>
      <c r="F25" s="40" t="s">
        <v>59</v>
      </c>
      <c r="G25" s="39" t="s">
        <v>57</v>
      </c>
      <c r="H25" s="39" t="s">
        <v>17</v>
      </c>
      <c r="I25" s="39" t="s">
        <v>60</v>
      </c>
      <c r="J25" s="43"/>
      <c r="K25" s="41">
        <f t="shared" si="1"/>
        <v>1229036.28</v>
      </c>
      <c r="L25" s="42" t="s">
        <v>77</v>
      </c>
      <c r="M25" s="266"/>
      <c r="N25" s="267">
        <f t="shared" si="0"/>
        <v>0</v>
      </c>
      <c r="O25" s="268">
        <v>1229036.28</v>
      </c>
      <c r="P25" s="27" t="s">
        <v>46</v>
      </c>
      <c r="Q25" s="22"/>
    </row>
    <row r="26" spans="1:17" ht="40.200000000000003">
      <c r="A26" s="178"/>
      <c r="B26" s="182"/>
      <c r="C26" s="44" t="s">
        <v>174</v>
      </c>
      <c r="D26" s="38">
        <v>2012</v>
      </c>
      <c r="E26" s="38"/>
      <c r="F26" s="39" t="s">
        <v>175</v>
      </c>
      <c r="G26" s="40" t="s">
        <v>176</v>
      </c>
      <c r="H26" s="40" t="s">
        <v>17</v>
      </c>
      <c r="I26" s="39" t="s">
        <v>60</v>
      </c>
      <c r="J26" s="39"/>
      <c r="K26" s="41">
        <f t="shared" si="1"/>
        <v>1128619.56</v>
      </c>
      <c r="L26" s="42" t="s">
        <v>77</v>
      </c>
      <c r="M26" s="266">
        <v>2500</v>
      </c>
      <c r="N26" s="267">
        <f t="shared" si="0"/>
        <v>0</v>
      </c>
      <c r="O26" s="268">
        <v>1128619.56</v>
      </c>
      <c r="P26" s="27" t="s">
        <v>46</v>
      </c>
    </row>
    <row r="27" spans="1:17">
      <c r="A27" s="178"/>
      <c r="B27" s="182"/>
      <c r="C27" s="44" t="s">
        <v>95</v>
      </c>
      <c r="D27" s="38">
        <v>2011</v>
      </c>
      <c r="E27" s="38"/>
      <c r="F27" s="39" t="s">
        <v>120</v>
      </c>
      <c r="G27" s="40" t="s">
        <v>177</v>
      </c>
      <c r="H27" s="40" t="s">
        <v>17</v>
      </c>
      <c r="I27" s="39" t="s">
        <v>60</v>
      </c>
      <c r="J27" s="39"/>
      <c r="K27" s="41">
        <f t="shared" si="1"/>
        <v>710499.12</v>
      </c>
      <c r="L27" s="42" t="s">
        <v>77</v>
      </c>
      <c r="M27" s="266"/>
      <c r="N27" s="267">
        <f t="shared" si="0"/>
        <v>0</v>
      </c>
      <c r="O27" s="268">
        <v>710499.12</v>
      </c>
      <c r="P27" s="27" t="s">
        <v>46</v>
      </c>
    </row>
    <row r="28" spans="1:17">
      <c r="A28" s="178"/>
      <c r="B28" s="182"/>
      <c r="C28" s="44" t="s">
        <v>96</v>
      </c>
      <c r="D28" s="38"/>
      <c r="E28" s="38"/>
      <c r="F28" s="39" t="s">
        <v>178</v>
      </c>
      <c r="G28" s="40" t="s">
        <v>57</v>
      </c>
      <c r="H28" s="40" t="s">
        <v>17</v>
      </c>
      <c r="I28" s="39" t="s">
        <v>60</v>
      </c>
      <c r="J28" s="39"/>
      <c r="K28" s="41">
        <f t="shared" si="1"/>
        <v>96803.72</v>
      </c>
      <c r="L28" s="42" t="s">
        <v>77</v>
      </c>
      <c r="M28" s="266"/>
      <c r="N28" s="267">
        <f t="shared" si="0"/>
        <v>0</v>
      </c>
      <c r="O28" s="268">
        <v>96803.72</v>
      </c>
      <c r="P28" s="27" t="s">
        <v>46</v>
      </c>
    </row>
    <row r="29" spans="1:17">
      <c r="A29" s="178"/>
      <c r="B29" s="182"/>
      <c r="C29" s="44" t="s">
        <v>179</v>
      </c>
      <c r="D29" s="38"/>
      <c r="E29" s="38"/>
      <c r="F29" s="39" t="s">
        <v>58</v>
      </c>
      <c r="G29" s="40" t="s">
        <v>58</v>
      </c>
      <c r="H29" s="40" t="s">
        <v>17</v>
      </c>
      <c r="I29" s="39" t="s">
        <v>180</v>
      </c>
      <c r="J29" s="39"/>
      <c r="K29" s="41">
        <f t="shared" si="1"/>
        <v>10000</v>
      </c>
      <c r="L29" s="42" t="s">
        <v>168</v>
      </c>
      <c r="M29" s="266"/>
      <c r="N29" s="267">
        <f t="shared" si="0"/>
        <v>0</v>
      </c>
      <c r="O29" s="268">
        <v>10000</v>
      </c>
      <c r="P29" s="27" t="s">
        <v>46</v>
      </c>
    </row>
    <row r="30" spans="1:17" ht="27">
      <c r="A30" s="178"/>
      <c r="B30" s="182"/>
      <c r="C30" s="44" t="s">
        <v>181</v>
      </c>
      <c r="D30" s="38"/>
      <c r="E30" s="38"/>
      <c r="F30" s="39" t="s">
        <v>59</v>
      </c>
      <c r="G30" s="40" t="s">
        <v>58</v>
      </c>
      <c r="H30" s="40" t="s">
        <v>17</v>
      </c>
      <c r="I30" s="39" t="s">
        <v>172</v>
      </c>
      <c r="J30" s="39"/>
      <c r="K30" s="41">
        <f t="shared" si="1"/>
        <v>20000</v>
      </c>
      <c r="L30" s="42" t="s">
        <v>168</v>
      </c>
      <c r="M30" s="266"/>
      <c r="N30" s="267">
        <f t="shared" si="0"/>
        <v>0</v>
      </c>
      <c r="O30" s="268">
        <v>20000</v>
      </c>
      <c r="P30" s="27" t="s">
        <v>46</v>
      </c>
    </row>
    <row r="31" spans="1:17">
      <c r="A31" s="178"/>
      <c r="B31" s="182"/>
      <c r="C31" s="44" t="s">
        <v>97</v>
      </c>
      <c r="D31" s="38">
        <v>2011</v>
      </c>
      <c r="E31" s="38"/>
      <c r="F31" s="39" t="s">
        <v>120</v>
      </c>
      <c r="G31" s="40" t="s">
        <v>57</v>
      </c>
      <c r="H31" s="40" t="s">
        <v>17</v>
      </c>
      <c r="I31" s="39" t="s">
        <v>60</v>
      </c>
      <c r="J31" s="39"/>
      <c r="K31" s="41">
        <f t="shared" si="1"/>
        <v>961819.44</v>
      </c>
      <c r="L31" s="42" t="s">
        <v>77</v>
      </c>
      <c r="M31" s="266"/>
      <c r="N31" s="267">
        <f t="shared" si="0"/>
        <v>0</v>
      </c>
      <c r="O31" s="268">
        <v>961819.44</v>
      </c>
      <c r="P31" s="27" t="s">
        <v>46</v>
      </c>
    </row>
    <row r="32" spans="1:17">
      <c r="A32" s="178"/>
      <c r="B32" s="182"/>
      <c r="C32" s="44" t="s">
        <v>98</v>
      </c>
      <c r="D32" s="38">
        <v>2008</v>
      </c>
      <c r="E32" s="38"/>
      <c r="F32" s="39" t="s">
        <v>59</v>
      </c>
      <c r="G32" s="40" t="s">
        <v>57</v>
      </c>
      <c r="H32" s="40" t="s">
        <v>17</v>
      </c>
      <c r="I32" s="39" t="s">
        <v>60</v>
      </c>
      <c r="J32" s="39"/>
      <c r="K32" s="41">
        <f t="shared" si="1"/>
        <v>1343962.61</v>
      </c>
      <c r="L32" s="42" t="s">
        <v>77</v>
      </c>
      <c r="M32" s="266"/>
      <c r="N32" s="267">
        <f t="shared" si="0"/>
        <v>0</v>
      </c>
      <c r="O32" s="268">
        <v>1343962.61</v>
      </c>
      <c r="P32" s="27" t="s">
        <v>46</v>
      </c>
    </row>
    <row r="33" spans="1:16" ht="26.4">
      <c r="A33" s="178"/>
      <c r="B33" s="182"/>
      <c r="C33" s="44" t="s">
        <v>99</v>
      </c>
      <c r="D33" s="38">
        <v>2012</v>
      </c>
      <c r="E33" s="38"/>
      <c r="F33" s="39" t="s">
        <v>120</v>
      </c>
      <c r="G33" s="40" t="s">
        <v>57</v>
      </c>
      <c r="H33" s="40" t="s">
        <v>17</v>
      </c>
      <c r="I33" s="39" t="s">
        <v>60</v>
      </c>
      <c r="J33" s="39"/>
      <c r="K33" s="41">
        <f t="shared" si="1"/>
        <v>189254.31</v>
      </c>
      <c r="L33" s="42" t="s">
        <v>77</v>
      </c>
      <c r="M33" s="266"/>
      <c r="N33" s="267">
        <f t="shared" si="0"/>
        <v>0</v>
      </c>
      <c r="O33" s="268">
        <v>189254.31</v>
      </c>
      <c r="P33" s="27" t="s">
        <v>46</v>
      </c>
    </row>
    <row r="34" spans="1:16">
      <c r="A34" s="178"/>
      <c r="B34" s="182"/>
      <c r="C34" s="44" t="s">
        <v>100</v>
      </c>
      <c r="D34" s="38">
        <v>2013</v>
      </c>
      <c r="E34" s="38"/>
      <c r="F34" s="39" t="s">
        <v>58</v>
      </c>
      <c r="G34" s="40" t="s">
        <v>58</v>
      </c>
      <c r="H34" s="40" t="s">
        <v>17</v>
      </c>
      <c r="I34" s="39" t="s">
        <v>60</v>
      </c>
      <c r="J34" s="39"/>
      <c r="K34" s="41">
        <f t="shared" si="1"/>
        <v>213200</v>
      </c>
      <c r="L34" s="42" t="s">
        <v>77</v>
      </c>
      <c r="M34" s="266"/>
      <c r="N34" s="267">
        <f t="shared" si="0"/>
        <v>0</v>
      </c>
      <c r="O34" s="268">
        <v>213200</v>
      </c>
      <c r="P34" s="27" t="s">
        <v>46</v>
      </c>
    </row>
    <row r="35" spans="1:16">
      <c r="A35" s="178"/>
      <c r="B35" s="182"/>
      <c r="C35" s="44" t="s">
        <v>101</v>
      </c>
      <c r="D35" s="38">
        <v>2013</v>
      </c>
      <c r="E35" s="38"/>
      <c r="F35" s="39" t="s">
        <v>58</v>
      </c>
      <c r="G35" s="40" t="s">
        <v>58</v>
      </c>
      <c r="H35" s="40" t="s">
        <v>17</v>
      </c>
      <c r="I35" s="39" t="s">
        <v>60</v>
      </c>
      <c r="J35" s="39"/>
      <c r="K35" s="41">
        <f t="shared" si="1"/>
        <v>426400</v>
      </c>
      <c r="L35" s="42" t="s">
        <v>77</v>
      </c>
      <c r="M35" s="266"/>
      <c r="N35" s="267">
        <f t="shared" si="0"/>
        <v>0</v>
      </c>
      <c r="O35" s="268">
        <v>426400</v>
      </c>
      <c r="P35" s="27" t="s">
        <v>46</v>
      </c>
    </row>
    <row r="36" spans="1:16" ht="26.4">
      <c r="A36" s="178"/>
      <c r="B36" s="182"/>
      <c r="C36" s="44" t="s">
        <v>102</v>
      </c>
      <c r="D36" s="38"/>
      <c r="E36" s="38"/>
      <c r="F36" s="39"/>
      <c r="G36" s="40"/>
      <c r="H36" s="40" t="s">
        <v>17</v>
      </c>
      <c r="I36" s="39"/>
      <c r="J36" s="39"/>
      <c r="K36" s="41">
        <f t="shared" si="1"/>
        <v>271880</v>
      </c>
      <c r="L36" s="42" t="s">
        <v>77</v>
      </c>
      <c r="M36" s="266"/>
      <c r="N36" s="267">
        <f t="shared" si="0"/>
        <v>0</v>
      </c>
      <c r="O36" s="268">
        <v>271880</v>
      </c>
      <c r="P36" s="27" t="s">
        <v>46</v>
      </c>
    </row>
    <row r="37" spans="1:16">
      <c r="A37" s="178"/>
      <c r="B37" s="182"/>
      <c r="C37" s="37" t="s">
        <v>103</v>
      </c>
      <c r="D37" s="38">
        <v>2014</v>
      </c>
      <c r="E37" s="38"/>
      <c r="F37" s="39" t="s">
        <v>120</v>
      </c>
      <c r="G37" s="40" t="s">
        <v>57</v>
      </c>
      <c r="H37" s="40" t="s">
        <v>17</v>
      </c>
      <c r="I37" s="39" t="s">
        <v>60</v>
      </c>
      <c r="J37" s="39"/>
      <c r="K37" s="41">
        <f t="shared" si="1"/>
        <v>137136</v>
      </c>
      <c r="L37" s="42" t="s">
        <v>77</v>
      </c>
      <c r="M37" s="266"/>
      <c r="N37" s="267">
        <f t="shared" si="0"/>
        <v>0</v>
      </c>
      <c r="O37" s="268">
        <v>137136</v>
      </c>
      <c r="P37" s="27" t="s">
        <v>46</v>
      </c>
    </row>
    <row r="38" spans="1:16">
      <c r="A38" s="178"/>
      <c r="B38" s="182"/>
      <c r="C38" s="37" t="s">
        <v>104</v>
      </c>
      <c r="D38" s="38">
        <v>1949</v>
      </c>
      <c r="E38" s="38"/>
      <c r="F38" s="39" t="s">
        <v>58</v>
      </c>
      <c r="G38" s="40" t="s">
        <v>58</v>
      </c>
      <c r="H38" s="40" t="s">
        <v>17</v>
      </c>
      <c r="I38" s="39" t="s">
        <v>60</v>
      </c>
      <c r="J38" s="39"/>
      <c r="K38" s="41">
        <f t="shared" si="1"/>
        <v>77688.25</v>
      </c>
      <c r="L38" s="42" t="s">
        <v>77</v>
      </c>
      <c r="M38" s="266"/>
      <c r="N38" s="267">
        <f t="shared" si="0"/>
        <v>0</v>
      </c>
      <c r="O38" s="268">
        <v>77688.25</v>
      </c>
      <c r="P38" s="27" t="s">
        <v>46</v>
      </c>
    </row>
    <row r="39" spans="1:16">
      <c r="A39" s="178"/>
      <c r="B39" s="182"/>
      <c r="C39" s="37" t="s">
        <v>105</v>
      </c>
      <c r="D39" s="38">
        <v>1915</v>
      </c>
      <c r="E39" s="38"/>
      <c r="F39" s="39" t="s">
        <v>58</v>
      </c>
      <c r="G39" s="40" t="s">
        <v>58</v>
      </c>
      <c r="H39" s="40" t="s">
        <v>17</v>
      </c>
      <c r="I39" s="39" t="s">
        <v>60</v>
      </c>
      <c r="J39" s="39"/>
      <c r="K39" s="41">
        <f t="shared" si="1"/>
        <v>57984.95</v>
      </c>
      <c r="L39" s="42" t="s">
        <v>77</v>
      </c>
      <c r="M39" s="266"/>
      <c r="N39" s="267">
        <f t="shared" si="0"/>
        <v>0</v>
      </c>
      <c r="O39" s="268">
        <v>57984.95</v>
      </c>
      <c r="P39" s="27" t="s">
        <v>46</v>
      </c>
    </row>
    <row r="40" spans="1:16" ht="26.4">
      <c r="A40" s="178"/>
      <c r="B40" s="182"/>
      <c r="C40" s="37" t="s">
        <v>182</v>
      </c>
      <c r="D40" s="38">
        <v>1960</v>
      </c>
      <c r="E40" s="38"/>
      <c r="F40" s="39" t="s">
        <v>59</v>
      </c>
      <c r="G40" s="40" t="s">
        <v>57</v>
      </c>
      <c r="H40" s="40" t="s">
        <v>17</v>
      </c>
      <c r="I40" s="39" t="s">
        <v>60</v>
      </c>
      <c r="J40" s="39"/>
      <c r="K40" s="41">
        <f t="shared" si="1"/>
        <v>149969.71</v>
      </c>
      <c r="L40" s="42" t="s">
        <v>77</v>
      </c>
      <c r="M40" s="266"/>
      <c r="N40" s="267"/>
      <c r="O40" s="268">
        <v>149969.71</v>
      </c>
      <c r="P40" s="27" t="s">
        <v>46</v>
      </c>
    </row>
    <row r="41" spans="1:16">
      <c r="A41" s="178"/>
      <c r="B41" s="182"/>
      <c r="C41" s="37" t="s">
        <v>230</v>
      </c>
      <c r="D41" s="38"/>
      <c r="E41" s="38"/>
      <c r="F41" s="39"/>
      <c r="G41" s="40"/>
      <c r="H41" s="40"/>
      <c r="I41" s="39"/>
      <c r="J41" s="39"/>
      <c r="K41" s="41">
        <f t="shared" si="1"/>
        <v>745529.55</v>
      </c>
      <c r="L41" s="42" t="s">
        <v>77</v>
      </c>
      <c r="M41" s="266"/>
      <c r="N41" s="267"/>
      <c r="O41" s="268">
        <v>745529.55</v>
      </c>
      <c r="P41" s="27" t="s">
        <v>46</v>
      </c>
    </row>
    <row r="42" spans="1:16">
      <c r="A42" s="178"/>
      <c r="B42" s="182"/>
      <c r="C42" s="45" t="s">
        <v>222</v>
      </c>
      <c r="D42" s="38"/>
      <c r="E42" s="38"/>
      <c r="F42" s="39"/>
      <c r="G42" s="40"/>
      <c r="H42" s="40"/>
      <c r="I42" s="39"/>
      <c r="J42" s="39"/>
      <c r="K42" s="41">
        <f t="shared" si="1"/>
        <v>600000</v>
      </c>
      <c r="L42" s="42" t="s">
        <v>77</v>
      </c>
      <c r="M42" s="266"/>
      <c r="N42" s="267"/>
      <c r="O42" s="268">
        <v>600000</v>
      </c>
      <c r="P42" s="27" t="s">
        <v>46</v>
      </c>
    </row>
    <row r="43" spans="1:16">
      <c r="A43" s="178"/>
      <c r="B43" s="182"/>
      <c r="C43" s="45" t="s">
        <v>343</v>
      </c>
      <c r="D43" s="38"/>
      <c r="E43" s="38"/>
      <c r="F43" s="39"/>
      <c r="G43" s="40"/>
      <c r="H43" s="40"/>
      <c r="I43" s="39"/>
      <c r="J43" s="39"/>
      <c r="K43" s="41">
        <f t="shared" si="1"/>
        <v>105170</v>
      </c>
      <c r="L43" s="42" t="s">
        <v>77</v>
      </c>
      <c r="M43" s="266"/>
      <c r="N43" s="267"/>
      <c r="O43" s="268">
        <v>105170</v>
      </c>
      <c r="P43" s="27" t="s">
        <v>46</v>
      </c>
    </row>
    <row r="44" spans="1:16">
      <c r="A44" s="178"/>
      <c r="B44" s="182"/>
      <c r="C44" s="45" t="s">
        <v>344</v>
      </c>
      <c r="D44" s="38"/>
      <c r="E44" s="38"/>
      <c r="F44" s="39"/>
      <c r="G44" s="40"/>
      <c r="H44" s="40"/>
      <c r="I44" s="39"/>
      <c r="J44" s="39"/>
      <c r="K44" s="41">
        <f t="shared" si="1"/>
        <v>82800</v>
      </c>
      <c r="L44" s="42" t="s">
        <v>77</v>
      </c>
      <c r="M44" s="266"/>
      <c r="N44" s="267"/>
      <c r="O44" s="268">
        <v>82800</v>
      </c>
      <c r="P44" s="27" t="s">
        <v>46</v>
      </c>
    </row>
    <row r="45" spans="1:16">
      <c r="A45" s="178"/>
      <c r="B45" s="182"/>
      <c r="C45" s="45" t="s">
        <v>345</v>
      </c>
      <c r="D45" s="38"/>
      <c r="E45" s="38"/>
      <c r="F45" s="39"/>
      <c r="G45" s="40"/>
      <c r="H45" s="40"/>
      <c r="I45" s="39"/>
      <c r="J45" s="39"/>
      <c r="K45" s="41">
        <f t="shared" si="1"/>
        <v>13407.02</v>
      </c>
      <c r="L45" s="42" t="s">
        <v>77</v>
      </c>
      <c r="M45" s="266"/>
      <c r="N45" s="267"/>
      <c r="O45" s="268">
        <v>13407.02</v>
      </c>
      <c r="P45" s="27" t="s">
        <v>48</v>
      </c>
    </row>
    <row r="46" spans="1:16" ht="26.4">
      <c r="A46" s="178"/>
      <c r="B46" s="182"/>
      <c r="C46" s="45" t="s">
        <v>346</v>
      </c>
      <c r="D46" s="38"/>
      <c r="E46" s="38"/>
      <c r="F46" s="39"/>
      <c r="G46" s="40"/>
      <c r="H46" s="40"/>
      <c r="I46" s="39"/>
      <c r="J46" s="39"/>
      <c r="K46" s="41">
        <f t="shared" si="1"/>
        <v>31722</v>
      </c>
      <c r="L46" s="42" t="s">
        <v>77</v>
      </c>
      <c r="M46" s="266"/>
      <c r="N46" s="267"/>
      <c r="O46" s="268">
        <v>31722</v>
      </c>
      <c r="P46" s="27" t="s">
        <v>48</v>
      </c>
    </row>
    <row r="47" spans="1:16">
      <c r="A47" s="178"/>
      <c r="B47" s="182"/>
      <c r="C47" s="45" t="s">
        <v>347</v>
      </c>
      <c r="D47" s="38"/>
      <c r="E47" s="38"/>
      <c r="F47" s="39"/>
      <c r="G47" s="40"/>
      <c r="H47" s="40"/>
      <c r="I47" s="39"/>
      <c r="J47" s="39"/>
      <c r="K47" s="41">
        <f t="shared" si="1"/>
        <v>90485</v>
      </c>
      <c r="L47" s="42" t="s">
        <v>77</v>
      </c>
      <c r="M47" s="266"/>
      <c r="N47" s="267"/>
      <c r="O47" s="268">
        <v>90485</v>
      </c>
      <c r="P47" s="27" t="s">
        <v>48</v>
      </c>
    </row>
    <row r="48" spans="1:16">
      <c r="A48" s="178"/>
      <c r="B48" s="182"/>
      <c r="C48" s="37" t="s">
        <v>223</v>
      </c>
      <c r="D48" s="38"/>
      <c r="E48" s="38"/>
      <c r="F48" s="39"/>
      <c r="G48" s="40"/>
      <c r="H48" s="40"/>
      <c r="I48" s="39"/>
      <c r="J48" s="39"/>
      <c r="K48" s="41">
        <f t="shared" si="1"/>
        <v>4981.5</v>
      </c>
      <c r="L48" s="42" t="s">
        <v>77</v>
      </c>
      <c r="M48" s="266"/>
      <c r="N48" s="267"/>
      <c r="O48" s="268">
        <v>4981.5</v>
      </c>
      <c r="P48" s="27" t="s">
        <v>48</v>
      </c>
    </row>
    <row r="49" spans="1:16">
      <c r="A49" s="178"/>
      <c r="B49" s="182"/>
      <c r="C49" s="37" t="s">
        <v>224</v>
      </c>
      <c r="D49" s="38"/>
      <c r="E49" s="38"/>
      <c r="F49" s="39"/>
      <c r="G49" s="40"/>
      <c r="H49" s="40"/>
      <c r="I49" s="39"/>
      <c r="J49" s="39"/>
      <c r="K49" s="41">
        <f t="shared" si="1"/>
        <v>16850</v>
      </c>
      <c r="L49" s="42" t="s">
        <v>77</v>
      </c>
      <c r="M49" s="266"/>
      <c r="N49" s="267"/>
      <c r="O49" s="268">
        <v>16850</v>
      </c>
      <c r="P49" s="27" t="s">
        <v>48</v>
      </c>
    </row>
    <row r="50" spans="1:16">
      <c r="A50" s="178"/>
      <c r="B50" s="182"/>
      <c r="C50" s="37" t="s">
        <v>225</v>
      </c>
      <c r="D50" s="38"/>
      <c r="E50" s="38"/>
      <c r="F50" s="39"/>
      <c r="G50" s="40"/>
      <c r="H50" s="40"/>
      <c r="I50" s="39"/>
      <c r="J50" s="39"/>
      <c r="K50" s="41">
        <f t="shared" si="1"/>
        <v>9300</v>
      </c>
      <c r="L50" s="42" t="s">
        <v>77</v>
      </c>
      <c r="M50" s="266"/>
      <c r="N50" s="267"/>
      <c r="O50" s="268">
        <v>9300</v>
      </c>
      <c r="P50" s="27" t="s">
        <v>48</v>
      </c>
    </row>
    <row r="51" spans="1:16">
      <c r="A51" s="178"/>
      <c r="B51" s="182"/>
      <c r="C51" s="37" t="s">
        <v>226</v>
      </c>
      <c r="D51" s="38"/>
      <c r="E51" s="38"/>
      <c r="F51" s="39"/>
      <c r="G51" s="40"/>
      <c r="H51" s="40"/>
      <c r="I51" s="39"/>
      <c r="J51" s="39"/>
      <c r="K51" s="41">
        <f t="shared" si="1"/>
        <v>16850</v>
      </c>
      <c r="L51" s="42" t="s">
        <v>77</v>
      </c>
      <c r="M51" s="266"/>
      <c r="N51" s="267"/>
      <c r="O51" s="268">
        <v>16850</v>
      </c>
      <c r="P51" s="27" t="s">
        <v>48</v>
      </c>
    </row>
    <row r="52" spans="1:16">
      <c r="A52" s="178"/>
      <c r="B52" s="182"/>
      <c r="C52" s="37" t="s">
        <v>106</v>
      </c>
      <c r="D52" s="38">
        <v>2014</v>
      </c>
      <c r="E52" s="38"/>
      <c r="F52" s="39"/>
      <c r="G52" s="40"/>
      <c r="H52" s="40" t="s">
        <v>17</v>
      </c>
      <c r="I52" s="39"/>
      <c r="J52" s="39"/>
      <c r="K52" s="41">
        <f t="shared" si="1"/>
        <v>87839.51</v>
      </c>
      <c r="L52" s="42" t="s">
        <v>77</v>
      </c>
      <c r="M52" s="266"/>
      <c r="N52" s="267">
        <f t="shared" si="0"/>
        <v>0</v>
      </c>
      <c r="O52" s="268">
        <v>87839.51</v>
      </c>
      <c r="P52" s="27" t="s">
        <v>48</v>
      </c>
    </row>
    <row r="53" spans="1:16">
      <c r="A53" s="178"/>
      <c r="B53" s="182"/>
      <c r="C53" s="37" t="s">
        <v>107</v>
      </c>
      <c r="D53" s="38">
        <v>2014</v>
      </c>
      <c r="E53" s="38"/>
      <c r="F53" s="39"/>
      <c r="G53" s="40"/>
      <c r="H53" s="40"/>
      <c r="I53" s="39"/>
      <c r="J53" s="39"/>
      <c r="K53" s="41">
        <f t="shared" si="1"/>
        <v>59037.11</v>
      </c>
      <c r="L53" s="42" t="s">
        <v>77</v>
      </c>
      <c r="M53" s="266"/>
      <c r="N53" s="267">
        <f t="shared" si="0"/>
        <v>0</v>
      </c>
      <c r="O53" s="268">
        <v>59037.11</v>
      </c>
      <c r="P53" s="27" t="s">
        <v>48</v>
      </c>
    </row>
    <row r="54" spans="1:16">
      <c r="A54" s="178"/>
      <c r="B54" s="182"/>
      <c r="C54" s="37" t="s">
        <v>108</v>
      </c>
      <c r="D54" s="38">
        <v>2014</v>
      </c>
      <c r="E54" s="38"/>
      <c r="F54" s="39"/>
      <c r="G54" s="40"/>
      <c r="H54" s="40"/>
      <c r="I54" s="39"/>
      <c r="J54" s="39"/>
      <c r="K54" s="41">
        <f t="shared" si="1"/>
        <v>59365.55</v>
      </c>
      <c r="L54" s="42" t="s">
        <v>77</v>
      </c>
      <c r="M54" s="266"/>
      <c r="N54" s="267">
        <f t="shared" si="0"/>
        <v>0</v>
      </c>
      <c r="O54" s="268">
        <v>59365.55</v>
      </c>
      <c r="P54" s="27" t="s">
        <v>48</v>
      </c>
    </row>
    <row r="55" spans="1:16">
      <c r="A55" s="178"/>
      <c r="B55" s="182"/>
      <c r="C55" s="37" t="s">
        <v>109</v>
      </c>
      <c r="D55" s="38">
        <v>2014</v>
      </c>
      <c r="E55" s="38"/>
      <c r="F55" s="39"/>
      <c r="G55" s="40"/>
      <c r="H55" s="40"/>
      <c r="I55" s="39"/>
      <c r="J55" s="39"/>
      <c r="K55" s="41">
        <f t="shared" si="1"/>
        <v>8500</v>
      </c>
      <c r="L55" s="42" t="s">
        <v>77</v>
      </c>
      <c r="M55" s="266"/>
      <c r="N55" s="267">
        <f t="shared" si="0"/>
        <v>0</v>
      </c>
      <c r="O55" s="268">
        <v>8500</v>
      </c>
      <c r="P55" s="27" t="s">
        <v>48</v>
      </c>
    </row>
    <row r="56" spans="1:16">
      <c r="A56" s="178"/>
      <c r="B56" s="182"/>
      <c r="C56" s="37" t="s">
        <v>110</v>
      </c>
      <c r="D56" s="38">
        <v>2013</v>
      </c>
      <c r="E56" s="38"/>
      <c r="F56" s="39"/>
      <c r="G56" s="40"/>
      <c r="H56" s="40"/>
      <c r="I56" s="39"/>
      <c r="J56" s="39"/>
      <c r="K56" s="41">
        <f t="shared" si="1"/>
        <v>103443</v>
      </c>
      <c r="L56" s="42" t="s">
        <v>77</v>
      </c>
      <c r="M56" s="266"/>
      <c r="N56" s="267">
        <f t="shared" si="0"/>
        <v>0</v>
      </c>
      <c r="O56" s="268">
        <v>103443</v>
      </c>
      <c r="P56" s="27" t="s">
        <v>48</v>
      </c>
    </row>
    <row r="57" spans="1:16">
      <c r="A57" s="178"/>
      <c r="B57" s="182"/>
      <c r="C57" s="37" t="s">
        <v>111</v>
      </c>
      <c r="D57" s="38">
        <v>2013</v>
      </c>
      <c r="E57" s="38"/>
      <c r="F57" s="39"/>
      <c r="G57" s="40"/>
      <c r="H57" s="40"/>
      <c r="I57" s="39"/>
      <c r="J57" s="39"/>
      <c r="K57" s="41">
        <f t="shared" si="1"/>
        <v>25000</v>
      </c>
      <c r="L57" s="42" t="s">
        <v>77</v>
      </c>
      <c r="M57" s="266"/>
      <c r="N57" s="267">
        <f t="shared" si="0"/>
        <v>0</v>
      </c>
      <c r="O57" s="268">
        <v>25000</v>
      </c>
      <c r="P57" s="27" t="s">
        <v>48</v>
      </c>
    </row>
    <row r="58" spans="1:16">
      <c r="A58" s="178"/>
      <c r="B58" s="182"/>
      <c r="C58" s="44" t="s">
        <v>112</v>
      </c>
      <c r="D58" s="38"/>
      <c r="E58" s="38"/>
      <c r="F58" s="39"/>
      <c r="G58" s="40"/>
      <c r="H58" s="40"/>
      <c r="I58" s="39"/>
      <c r="J58" s="39"/>
      <c r="K58" s="41">
        <f t="shared" si="1"/>
        <v>72727.62</v>
      </c>
      <c r="L58" s="42" t="s">
        <v>77</v>
      </c>
      <c r="M58" s="266"/>
      <c r="N58" s="267">
        <f t="shared" si="0"/>
        <v>0</v>
      </c>
      <c r="O58" s="268">
        <v>72727.62</v>
      </c>
      <c r="P58" s="27" t="s">
        <v>48</v>
      </c>
    </row>
    <row r="59" spans="1:16">
      <c r="A59" s="178"/>
      <c r="B59" s="182"/>
      <c r="C59" s="37" t="s">
        <v>113</v>
      </c>
      <c r="D59" s="38">
        <v>2013</v>
      </c>
      <c r="E59" s="38"/>
      <c r="F59" s="39"/>
      <c r="G59" s="40"/>
      <c r="H59" s="40"/>
      <c r="I59" s="39"/>
      <c r="J59" s="39"/>
      <c r="K59" s="41">
        <f t="shared" si="1"/>
        <v>210000</v>
      </c>
      <c r="L59" s="42" t="s">
        <v>77</v>
      </c>
      <c r="M59" s="266"/>
      <c r="N59" s="267">
        <f t="shared" si="0"/>
        <v>0</v>
      </c>
      <c r="O59" s="268">
        <v>210000</v>
      </c>
      <c r="P59" s="27" t="s">
        <v>48</v>
      </c>
    </row>
    <row r="60" spans="1:16">
      <c r="A60" s="178"/>
      <c r="B60" s="182"/>
      <c r="C60" s="44" t="s">
        <v>114</v>
      </c>
      <c r="D60" s="38"/>
      <c r="E60" s="38"/>
      <c r="F60" s="39"/>
      <c r="G60" s="40"/>
      <c r="H60" s="40"/>
      <c r="I60" s="39"/>
      <c r="J60" s="39"/>
      <c r="K60" s="41">
        <f t="shared" si="1"/>
        <v>3009011.22</v>
      </c>
      <c r="L60" s="42" t="s">
        <v>77</v>
      </c>
      <c r="M60" s="266"/>
      <c r="N60" s="267">
        <f t="shared" ref="N60:N80" si="2">M60*E60</f>
        <v>0</v>
      </c>
      <c r="O60" s="268">
        <v>3009011.22</v>
      </c>
      <c r="P60" s="27" t="s">
        <v>48</v>
      </c>
    </row>
    <row r="61" spans="1:16">
      <c r="A61" s="178"/>
      <c r="B61" s="182"/>
      <c r="C61" s="44" t="s">
        <v>115</v>
      </c>
      <c r="D61" s="38"/>
      <c r="E61" s="38"/>
      <c r="F61" s="39"/>
      <c r="G61" s="40"/>
      <c r="H61" s="40"/>
      <c r="I61" s="39"/>
      <c r="J61" s="39"/>
      <c r="K61" s="41">
        <f t="shared" si="1"/>
        <v>3528.11</v>
      </c>
      <c r="L61" s="42" t="s">
        <v>77</v>
      </c>
      <c r="M61" s="266"/>
      <c r="N61" s="267">
        <f t="shared" si="2"/>
        <v>0</v>
      </c>
      <c r="O61" s="268">
        <v>3528.11</v>
      </c>
      <c r="P61" s="27" t="s">
        <v>48</v>
      </c>
    </row>
    <row r="62" spans="1:16">
      <c r="A62" s="178"/>
      <c r="B62" s="182"/>
      <c r="C62" s="44" t="s">
        <v>116</v>
      </c>
      <c r="D62" s="38"/>
      <c r="E62" s="38"/>
      <c r="F62" s="39"/>
      <c r="G62" s="40"/>
      <c r="H62" s="40"/>
      <c r="I62" s="39"/>
      <c r="J62" s="39"/>
      <c r="K62" s="41">
        <f t="shared" si="1"/>
        <v>996667.19</v>
      </c>
      <c r="L62" s="42" t="s">
        <v>77</v>
      </c>
      <c r="M62" s="266"/>
      <c r="N62" s="267">
        <f t="shared" si="2"/>
        <v>0</v>
      </c>
      <c r="O62" s="268">
        <v>996667.19</v>
      </c>
      <c r="P62" s="27" t="s">
        <v>48</v>
      </c>
    </row>
    <row r="63" spans="1:16">
      <c r="A63" s="178"/>
      <c r="B63" s="182"/>
      <c r="C63" s="44" t="s">
        <v>227</v>
      </c>
      <c r="D63" s="38"/>
      <c r="E63" s="38"/>
      <c r="F63" s="39"/>
      <c r="G63" s="40"/>
      <c r="H63" s="40"/>
      <c r="I63" s="39"/>
      <c r="J63" s="39"/>
      <c r="K63" s="41">
        <f t="shared" si="1"/>
        <v>6740</v>
      </c>
      <c r="L63" s="42" t="s">
        <v>77</v>
      </c>
      <c r="M63" s="266"/>
      <c r="N63" s="267"/>
      <c r="O63" s="268">
        <v>6740</v>
      </c>
      <c r="P63" s="27" t="s">
        <v>48</v>
      </c>
    </row>
    <row r="64" spans="1:16">
      <c r="A64" s="178"/>
      <c r="B64" s="182"/>
      <c r="C64" s="44" t="s">
        <v>228</v>
      </c>
      <c r="D64" s="38"/>
      <c r="E64" s="38"/>
      <c r="F64" s="39"/>
      <c r="G64" s="40"/>
      <c r="H64" s="40"/>
      <c r="I64" s="39"/>
      <c r="J64" s="39"/>
      <c r="K64" s="41">
        <f t="shared" si="1"/>
        <v>13530</v>
      </c>
      <c r="L64" s="42" t="s">
        <v>77</v>
      </c>
      <c r="M64" s="266"/>
      <c r="N64" s="267"/>
      <c r="O64" s="268">
        <v>13530</v>
      </c>
      <c r="P64" s="27" t="s">
        <v>48</v>
      </c>
    </row>
    <row r="65" spans="1:16" ht="26.4">
      <c r="A65" s="178"/>
      <c r="B65" s="182"/>
      <c r="C65" s="44" t="s">
        <v>229</v>
      </c>
      <c r="D65" s="38"/>
      <c r="E65" s="38"/>
      <c r="F65" s="39"/>
      <c r="G65" s="40"/>
      <c r="H65" s="40"/>
      <c r="I65" s="39"/>
      <c r="J65" s="39"/>
      <c r="K65" s="41">
        <f t="shared" si="1"/>
        <v>131860.12</v>
      </c>
      <c r="L65" s="42" t="s">
        <v>77</v>
      </c>
      <c r="M65" s="266"/>
      <c r="N65" s="267"/>
      <c r="O65" s="268">
        <v>131860.12</v>
      </c>
      <c r="P65" s="27" t="s">
        <v>48</v>
      </c>
    </row>
    <row r="66" spans="1:16">
      <c r="A66" s="178"/>
      <c r="B66" s="182"/>
      <c r="C66" s="44" t="s">
        <v>117</v>
      </c>
      <c r="D66" s="38"/>
      <c r="E66" s="38"/>
      <c r="F66" s="39"/>
      <c r="G66" s="40"/>
      <c r="H66" s="40"/>
      <c r="I66" s="39"/>
      <c r="J66" s="39"/>
      <c r="K66" s="41">
        <f t="shared" ref="K66:K80" si="3">O66</f>
        <v>99630</v>
      </c>
      <c r="L66" s="42" t="s">
        <v>77</v>
      </c>
      <c r="M66" s="266"/>
      <c r="N66" s="267">
        <f t="shared" si="2"/>
        <v>0</v>
      </c>
      <c r="O66" s="268">
        <v>99630</v>
      </c>
      <c r="P66" s="27" t="s">
        <v>48</v>
      </c>
    </row>
    <row r="67" spans="1:16">
      <c r="A67" s="178"/>
      <c r="B67" s="182"/>
      <c r="C67" s="44" t="s">
        <v>118</v>
      </c>
      <c r="D67" s="38"/>
      <c r="E67" s="38"/>
      <c r="F67" s="39"/>
      <c r="G67" s="40"/>
      <c r="H67" s="40"/>
      <c r="I67" s="39"/>
      <c r="J67" s="39"/>
      <c r="K67" s="41">
        <f t="shared" si="3"/>
        <v>64377.03</v>
      </c>
      <c r="L67" s="42" t="s">
        <v>77</v>
      </c>
      <c r="M67" s="266"/>
      <c r="N67" s="267">
        <f t="shared" si="2"/>
        <v>0</v>
      </c>
      <c r="O67" s="268">
        <v>64377.03</v>
      </c>
      <c r="P67" s="27" t="s">
        <v>48</v>
      </c>
    </row>
    <row r="68" spans="1:16">
      <c r="A68" s="178"/>
      <c r="B68" s="182"/>
      <c r="C68" s="37" t="s">
        <v>183</v>
      </c>
      <c r="D68" s="38"/>
      <c r="E68" s="38"/>
      <c r="F68" s="39"/>
      <c r="G68" s="40"/>
      <c r="H68" s="40"/>
      <c r="I68" s="39"/>
      <c r="J68" s="39"/>
      <c r="K68" s="41">
        <f t="shared" si="3"/>
        <v>544803.46</v>
      </c>
      <c r="L68" s="42" t="s">
        <v>77</v>
      </c>
      <c r="M68" s="266"/>
      <c r="N68" s="267"/>
      <c r="O68" s="268">
        <v>544803.46</v>
      </c>
      <c r="P68" s="27" t="s">
        <v>48</v>
      </c>
    </row>
    <row r="69" spans="1:16">
      <c r="A69" s="179"/>
      <c r="B69" s="183"/>
      <c r="C69" s="46" t="s">
        <v>246</v>
      </c>
      <c r="D69" s="47">
        <v>2018</v>
      </c>
      <c r="E69" s="47"/>
      <c r="F69" s="48"/>
      <c r="G69" s="49"/>
      <c r="H69" s="49"/>
      <c r="I69" s="48"/>
      <c r="J69" s="48"/>
      <c r="K69" s="41">
        <f t="shared" si="3"/>
        <v>69082.100000000006</v>
      </c>
      <c r="L69" s="42" t="s">
        <v>77</v>
      </c>
      <c r="M69" s="270"/>
      <c r="N69" s="271"/>
      <c r="O69" s="272">
        <v>69082.100000000006</v>
      </c>
      <c r="P69" s="27" t="s">
        <v>48</v>
      </c>
    </row>
    <row r="70" spans="1:16" ht="26.4">
      <c r="A70" s="179"/>
      <c r="B70" s="183"/>
      <c r="C70" s="46" t="s">
        <v>247</v>
      </c>
      <c r="D70" s="47">
        <v>2018</v>
      </c>
      <c r="E70" s="47"/>
      <c r="F70" s="48"/>
      <c r="G70" s="49"/>
      <c r="H70" s="49"/>
      <c r="I70" s="48"/>
      <c r="J70" s="48"/>
      <c r="K70" s="41">
        <f t="shared" si="3"/>
        <v>482178.92</v>
      </c>
      <c r="L70" s="42" t="s">
        <v>77</v>
      </c>
      <c r="M70" s="270"/>
      <c r="N70" s="271"/>
      <c r="O70" s="272">
        <v>482178.92</v>
      </c>
      <c r="P70" s="27" t="s">
        <v>48</v>
      </c>
    </row>
    <row r="71" spans="1:16">
      <c r="A71" s="179"/>
      <c r="B71" s="183"/>
      <c r="C71" s="46" t="s">
        <v>336</v>
      </c>
      <c r="D71" s="47"/>
      <c r="E71" s="47"/>
      <c r="F71" s="48"/>
      <c r="G71" s="49"/>
      <c r="H71" s="49"/>
      <c r="I71" s="48"/>
      <c r="J71" s="48"/>
      <c r="K71" s="41">
        <f t="shared" si="3"/>
        <v>22826.720000000001</v>
      </c>
      <c r="L71" s="42" t="s">
        <v>77</v>
      </c>
      <c r="M71" s="270"/>
      <c r="N71" s="271"/>
      <c r="O71" s="272">
        <v>22826.720000000001</v>
      </c>
      <c r="P71" s="27" t="s">
        <v>48</v>
      </c>
    </row>
    <row r="72" spans="1:16" ht="26.4">
      <c r="A72" s="179"/>
      <c r="B72" s="183"/>
      <c r="C72" s="46" t="s">
        <v>337</v>
      </c>
      <c r="D72" s="47"/>
      <c r="E72" s="47"/>
      <c r="F72" s="48"/>
      <c r="G72" s="49"/>
      <c r="H72" s="49"/>
      <c r="I72" s="48"/>
      <c r="J72" s="48"/>
      <c r="K72" s="41">
        <f t="shared" si="3"/>
        <v>25669.78</v>
      </c>
      <c r="L72" s="42" t="s">
        <v>77</v>
      </c>
      <c r="M72" s="270"/>
      <c r="N72" s="271"/>
      <c r="O72" s="272">
        <v>25669.78</v>
      </c>
      <c r="P72" s="27" t="s">
        <v>48</v>
      </c>
    </row>
    <row r="73" spans="1:16">
      <c r="A73" s="179"/>
      <c r="B73" s="183"/>
      <c r="C73" s="46" t="s">
        <v>338</v>
      </c>
      <c r="D73" s="47"/>
      <c r="E73" s="47"/>
      <c r="F73" s="48"/>
      <c r="G73" s="49"/>
      <c r="H73" s="49"/>
      <c r="I73" s="48"/>
      <c r="J73" s="48"/>
      <c r="K73" s="41">
        <f t="shared" si="3"/>
        <v>149524.46</v>
      </c>
      <c r="L73" s="42" t="s">
        <v>77</v>
      </c>
      <c r="M73" s="270"/>
      <c r="N73" s="271"/>
      <c r="O73" s="272">
        <v>149524.46</v>
      </c>
      <c r="P73" s="27" t="s">
        <v>48</v>
      </c>
    </row>
    <row r="74" spans="1:16" ht="39.6">
      <c r="A74" s="179"/>
      <c r="B74" s="183"/>
      <c r="C74" s="46" t="s">
        <v>339</v>
      </c>
      <c r="D74" s="47"/>
      <c r="E74" s="47"/>
      <c r="F74" s="48"/>
      <c r="G74" s="49"/>
      <c r="H74" s="49"/>
      <c r="I74" s="48"/>
      <c r="J74" s="48"/>
      <c r="K74" s="41">
        <f t="shared" si="3"/>
        <v>484779.36</v>
      </c>
      <c r="L74" s="42" t="s">
        <v>77</v>
      </c>
      <c r="M74" s="270"/>
      <c r="N74" s="271"/>
      <c r="O74" s="272">
        <v>484779.36</v>
      </c>
      <c r="P74" s="27" t="s">
        <v>48</v>
      </c>
    </row>
    <row r="75" spans="1:16" ht="26.4">
      <c r="A75" s="179"/>
      <c r="B75" s="183"/>
      <c r="C75" s="46" t="s">
        <v>340</v>
      </c>
      <c r="D75" s="47"/>
      <c r="E75" s="47"/>
      <c r="F75" s="48"/>
      <c r="G75" s="49"/>
      <c r="H75" s="49"/>
      <c r="I75" s="48"/>
      <c r="J75" s="48"/>
      <c r="K75" s="41">
        <f t="shared" si="3"/>
        <v>32892.5</v>
      </c>
      <c r="L75" s="42" t="s">
        <v>77</v>
      </c>
      <c r="M75" s="270"/>
      <c r="N75" s="271"/>
      <c r="O75" s="272">
        <v>32892.5</v>
      </c>
      <c r="P75" s="27" t="s">
        <v>48</v>
      </c>
    </row>
    <row r="76" spans="1:16">
      <c r="A76" s="179"/>
      <c r="B76" s="183"/>
      <c r="C76" s="46" t="s">
        <v>341</v>
      </c>
      <c r="D76" s="47"/>
      <c r="E76" s="47"/>
      <c r="F76" s="48"/>
      <c r="G76" s="49"/>
      <c r="H76" s="49"/>
      <c r="I76" s="48"/>
      <c r="J76" s="48"/>
      <c r="K76" s="41">
        <f t="shared" si="3"/>
        <v>6300</v>
      </c>
      <c r="L76" s="42" t="s">
        <v>77</v>
      </c>
      <c r="M76" s="270"/>
      <c r="N76" s="271"/>
      <c r="O76" s="272">
        <v>6300</v>
      </c>
      <c r="P76" s="27" t="s">
        <v>48</v>
      </c>
    </row>
    <row r="77" spans="1:16">
      <c r="A77" s="179"/>
      <c r="B77" s="183"/>
      <c r="C77" s="46" t="s">
        <v>341</v>
      </c>
      <c r="D77" s="47"/>
      <c r="E77" s="47"/>
      <c r="F77" s="48"/>
      <c r="G77" s="49"/>
      <c r="H77" s="49"/>
      <c r="I77" s="48"/>
      <c r="J77" s="48"/>
      <c r="K77" s="41">
        <f t="shared" si="3"/>
        <v>8695.98</v>
      </c>
      <c r="L77" s="42" t="s">
        <v>77</v>
      </c>
      <c r="M77" s="270"/>
      <c r="N77" s="271"/>
      <c r="O77" s="272">
        <v>8695.98</v>
      </c>
      <c r="P77" s="27" t="s">
        <v>48</v>
      </c>
    </row>
    <row r="78" spans="1:16" ht="26.4">
      <c r="A78" s="179"/>
      <c r="B78" s="183"/>
      <c r="C78" s="46" t="s">
        <v>342</v>
      </c>
      <c r="D78" s="47"/>
      <c r="E78" s="47"/>
      <c r="F78" s="48"/>
      <c r="G78" s="49"/>
      <c r="H78" s="49"/>
      <c r="I78" s="48"/>
      <c r="J78" s="48"/>
      <c r="K78" s="41">
        <f t="shared" si="3"/>
        <v>42431</v>
      </c>
      <c r="L78" s="42" t="s">
        <v>77</v>
      </c>
      <c r="M78" s="270"/>
      <c r="N78" s="271"/>
      <c r="O78" s="272">
        <v>42431</v>
      </c>
      <c r="P78" s="27" t="s">
        <v>48</v>
      </c>
    </row>
    <row r="79" spans="1:16" ht="27" thickBot="1">
      <c r="A79" s="179"/>
      <c r="B79" s="183"/>
      <c r="C79" s="51" t="s">
        <v>231</v>
      </c>
      <c r="D79" s="47"/>
      <c r="E79" s="47"/>
      <c r="F79" s="48"/>
      <c r="G79" s="49"/>
      <c r="H79" s="49"/>
      <c r="I79" s="48"/>
      <c r="J79" s="48"/>
      <c r="K79" s="41">
        <f t="shared" si="3"/>
        <v>10200</v>
      </c>
      <c r="L79" s="42" t="s">
        <v>77</v>
      </c>
      <c r="M79" s="270"/>
      <c r="N79" s="271"/>
      <c r="O79" s="272">
        <v>10200</v>
      </c>
      <c r="P79" s="27" t="s">
        <v>47</v>
      </c>
    </row>
    <row r="80" spans="1:16" ht="15" thickBot="1">
      <c r="A80" s="180"/>
      <c r="B80" s="184"/>
      <c r="C80" s="52" t="s">
        <v>50</v>
      </c>
      <c r="D80" s="53"/>
      <c r="E80" s="53"/>
      <c r="F80" s="54"/>
      <c r="G80" s="55"/>
      <c r="H80" s="55"/>
      <c r="I80" s="54"/>
      <c r="J80" s="54"/>
      <c r="K80" s="56">
        <f t="shared" si="3"/>
        <v>243965.55</v>
      </c>
      <c r="L80" s="42" t="s">
        <v>77</v>
      </c>
      <c r="M80" s="273"/>
      <c r="N80" s="274">
        <f t="shared" si="2"/>
        <v>0</v>
      </c>
      <c r="O80" s="275">
        <f>114503.31+114462.24+15000</f>
        <v>243965.55</v>
      </c>
      <c r="P80" s="27" t="s">
        <v>47</v>
      </c>
    </row>
    <row r="81" spans="1:18" s="3" customFormat="1" ht="15" customHeight="1">
      <c r="A81" s="177" t="s">
        <v>12</v>
      </c>
      <c r="B81" s="181" t="s">
        <v>281</v>
      </c>
      <c r="C81" s="58" t="s">
        <v>119</v>
      </c>
      <c r="D81" s="32">
        <v>1973</v>
      </c>
      <c r="E81" s="32">
        <v>248</v>
      </c>
      <c r="F81" s="33" t="s">
        <v>120</v>
      </c>
      <c r="G81" s="32" t="s">
        <v>57</v>
      </c>
      <c r="H81" s="32" t="s">
        <v>58</v>
      </c>
      <c r="I81" s="33" t="s">
        <v>60</v>
      </c>
      <c r="J81" s="59"/>
      <c r="K81" s="35">
        <f>IF(N81&gt;O81,N81,O81)</f>
        <v>93736.35</v>
      </c>
      <c r="L81" s="36" t="s">
        <v>77</v>
      </c>
      <c r="M81" s="260"/>
      <c r="N81" s="261">
        <f>E81*M81</f>
        <v>0</v>
      </c>
      <c r="O81" s="276">
        <v>93736.35</v>
      </c>
      <c r="P81" s="60" t="s">
        <v>46</v>
      </c>
      <c r="Q81" s="21"/>
    </row>
    <row r="82" spans="1:18" s="3" customFormat="1" ht="40.200000000000003">
      <c r="A82" s="178"/>
      <c r="B82" s="182"/>
      <c r="C82" s="61" t="s">
        <v>121</v>
      </c>
      <c r="D82" s="38"/>
      <c r="E82" s="38"/>
      <c r="F82" s="39" t="s">
        <v>120</v>
      </c>
      <c r="G82" s="38" t="s">
        <v>57</v>
      </c>
      <c r="H82" s="38" t="s">
        <v>58</v>
      </c>
      <c r="I82" s="39" t="s">
        <v>60</v>
      </c>
      <c r="J82" s="62"/>
      <c r="K82" s="63">
        <f t="shared" ref="K82:K89" si="4">IF(N82&gt;O82,N82,O82)</f>
        <v>1163360.57</v>
      </c>
      <c r="L82" s="42" t="s">
        <v>77</v>
      </c>
      <c r="M82" s="266"/>
      <c r="N82" s="267">
        <f>E82*M82</f>
        <v>0</v>
      </c>
      <c r="O82" s="277">
        <v>1163360.57</v>
      </c>
      <c r="P82" s="60" t="s">
        <v>46</v>
      </c>
      <c r="Q82" s="21"/>
      <c r="R82" s="24"/>
    </row>
    <row r="83" spans="1:18" s="3" customFormat="1" ht="27">
      <c r="A83" s="178"/>
      <c r="B83" s="182"/>
      <c r="C83" s="64" t="s">
        <v>122</v>
      </c>
      <c r="D83" s="38">
        <v>1965</v>
      </c>
      <c r="E83" s="38">
        <v>82.9</v>
      </c>
      <c r="F83" s="39" t="s">
        <v>120</v>
      </c>
      <c r="G83" s="38" t="s">
        <v>123</v>
      </c>
      <c r="H83" s="38" t="s">
        <v>58</v>
      </c>
      <c r="I83" s="39" t="s">
        <v>60</v>
      </c>
      <c r="J83" s="62"/>
      <c r="K83" s="41">
        <f>IF(N83&gt;O83,N83,O83)</f>
        <v>196338.58</v>
      </c>
      <c r="L83" s="42" t="s">
        <v>77</v>
      </c>
      <c r="M83" s="266"/>
      <c r="N83" s="267">
        <f>E83*M83</f>
        <v>0</v>
      </c>
      <c r="O83" s="277">
        <v>196338.58</v>
      </c>
      <c r="P83" s="60" t="s">
        <v>46</v>
      </c>
      <c r="Q83" s="21"/>
      <c r="R83" s="24"/>
    </row>
    <row r="84" spans="1:18" s="3" customFormat="1">
      <c r="A84" s="178"/>
      <c r="B84" s="182"/>
      <c r="C84" s="64" t="s">
        <v>118</v>
      </c>
      <c r="D84" s="38">
        <v>2016</v>
      </c>
      <c r="E84" s="38"/>
      <c r="F84" s="39"/>
      <c r="G84" s="38"/>
      <c r="H84" s="38"/>
      <c r="I84" s="39"/>
      <c r="J84" s="62"/>
      <c r="K84" s="41">
        <f t="shared" si="4"/>
        <v>196456.48</v>
      </c>
      <c r="L84" s="42" t="s">
        <v>77</v>
      </c>
      <c r="M84" s="266"/>
      <c r="N84" s="267"/>
      <c r="O84" s="277">
        <v>196456.48</v>
      </c>
      <c r="P84" s="60" t="s">
        <v>48</v>
      </c>
      <c r="Q84" s="21"/>
      <c r="R84" s="24"/>
    </row>
    <row r="85" spans="1:18" s="3" customFormat="1" ht="27">
      <c r="A85" s="178"/>
      <c r="B85" s="182"/>
      <c r="C85" s="64" t="s">
        <v>124</v>
      </c>
      <c r="D85" s="38">
        <v>2014</v>
      </c>
      <c r="E85" s="38"/>
      <c r="F85" s="39"/>
      <c r="G85" s="38"/>
      <c r="H85" s="38"/>
      <c r="I85" s="39"/>
      <c r="J85" s="62"/>
      <c r="K85" s="41">
        <f t="shared" si="4"/>
        <v>150534.5</v>
      </c>
      <c r="L85" s="42" t="s">
        <v>77</v>
      </c>
      <c r="M85" s="266"/>
      <c r="N85" s="267"/>
      <c r="O85" s="277">
        <v>150534.5</v>
      </c>
      <c r="P85" s="60" t="s">
        <v>48</v>
      </c>
      <c r="Q85" s="21"/>
      <c r="R85" s="24"/>
    </row>
    <row r="86" spans="1:18" s="3" customFormat="1">
      <c r="A86" s="178"/>
      <c r="B86" s="182"/>
      <c r="C86" s="64" t="s">
        <v>274</v>
      </c>
      <c r="D86" s="38">
        <v>1965</v>
      </c>
      <c r="E86" s="38"/>
      <c r="F86" s="39"/>
      <c r="G86" s="38"/>
      <c r="H86" s="38"/>
      <c r="I86" s="39"/>
      <c r="J86" s="62"/>
      <c r="K86" s="41">
        <f t="shared" si="4"/>
        <v>10220.99</v>
      </c>
      <c r="L86" s="42" t="s">
        <v>77</v>
      </c>
      <c r="M86" s="266"/>
      <c r="N86" s="267"/>
      <c r="O86" s="277">
        <v>10220.99</v>
      </c>
      <c r="P86" s="60" t="s">
        <v>48</v>
      </c>
      <c r="Q86" s="21"/>
      <c r="R86" s="24"/>
    </row>
    <row r="87" spans="1:18" s="3" customFormat="1">
      <c r="A87" s="178"/>
      <c r="B87" s="182"/>
      <c r="C87" s="64" t="s">
        <v>275</v>
      </c>
      <c r="D87" s="38">
        <v>1973</v>
      </c>
      <c r="E87" s="38"/>
      <c r="F87" s="39"/>
      <c r="G87" s="38"/>
      <c r="H87" s="38"/>
      <c r="I87" s="39"/>
      <c r="J87" s="62"/>
      <c r="K87" s="41">
        <f t="shared" si="4"/>
        <v>5880.21</v>
      </c>
      <c r="L87" s="42" t="s">
        <v>77</v>
      </c>
      <c r="M87" s="266"/>
      <c r="N87" s="267"/>
      <c r="O87" s="277">
        <v>5880.21</v>
      </c>
      <c r="P87" s="60" t="s">
        <v>48</v>
      </c>
      <c r="Q87" s="21"/>
      <c r="R87" s="24"/>
    </row>
    <row r="88" spans="1:18" s="3" customFormat="1">
      <c r="A88" s="178"/>
      <c r="B88" s="182"/>
      <c r="C88" s="64" t="s">
        <v>249</v>
      </c>
      <c r="D88" s="38"/>
      <c r="E88" s="38"/>
      <c r="F88" s="39"/>
      <c r="G88" s="38"/>
      <c r="H88" s="38"/>
      <c r="I88" s="39"/>
      <c r="J88" s="62"/>
      <c r="K88" s="41">
        <f t="shared" si="4"/>
        <v>34860.450000000004</v>
      </c>
      <c r="L88" s="42"/>
      <c r="M88" s="266"/>
      <c r="N88" s="267"/>
      <c r="O88" s="277">
        <f>26759.88+3477+2323.47+1220.16+1079.94</f>
        <v>34860.450000000004</v>
      </c>
      <c r="P88" s="60" t="s">
        <v>45</v>
      </c>
      <c r="Q88" s="21"/>
      <c r="R88" s="24"/>
    </row>
    <row r="89" spans="1:18" s="3" customFormat="1" ht="15" thickBot="1">
      <c r="A89" s="180"/>
      <c r="B89" s="184"/>
      <c r="C89" s="65" t="s">
        <v>50</v>
      </c>
      <c r="D89" s="53"/>
      <c r="E89" s="53"/>
      <c r="F89" s="54"/>
      <c r="G89" s="53"/>
      <c r="H89" s="53"/>
      <c r="I89" s="54"/>
      <c r="J89" s="66"/>
      <c r="K89" s="56">
        <f t="shared" si="4"/>
        <v>1159.99</v>
      </c>
      <c r="L89" s="57"/>
      <c r="M89" s="273"/>
      <c r="N89" s="274"/>
      <c r="O89" s="278">
        <f>1159.99</f>
        <v>1159.99</v>
      </c>
      <c r="P89" s="60" t="s">
        <v>47</v>
      </c>
      <c r="Q89" s="21"/>
      <c r="R89" s="24"/>
    </row>
    <row r="90" spans="1:18" s="3" customFormat="1" ht="15" customHeight="1">
      <c r="A90" s="177" t="s">
        <v>13</v>
      </c>
      <c r="B90" s="181" t="s">
        <v>277</v>
      </c>
      <c r="C90" s="58" t="s">
        <v>125</v>
      </c>
      <c r="D90" s="32">
        <v>1965</v>
      </c>
      <c r="E90" s="32">
        <v>495</v>
      </c>
      <c r="F90" s="33" t="s">
        <v>120</v>
      </c>
      <c r="G90" s="32" t="s">
        <v>126</v>
      </c>
      <c r="H90" s="32" t="s">
        <v>58</v>
      </c>
      <c r="I90" s="33" t="s">
        <v>60</v>
      </c>
      <c r="J90" s="59"/>
      <c r="K90" s="35">
        <f>O90</f>
        <v>507715.61</v>
      </c>
      <c r="L90" s="36" t="s">
        <v>77</v>
      </c>
      <c r="M90" s="260"/>
      <c r="N90" s="261"/>
      <c r="O90" s="276">
        <v>507715.61</v>
      </c>
      <c r="P90" s="60" t="s">
        <v>46</v>
      </c>
      <c r="Q90" s="21"/>
      <c r="R90" s="24"/>
    </row>
    <row r="91" spans="1:18" ht="38.25" customHeight="1">
      <c r="A91" s="178"/>
      <c r="B91" s="182"/>
      <c r="C91" s="67" t="s">
        <v>297</v>
      </c>
      <c r="D91" s="38">
        <v>1965</v>
      </c>
      <c r="E91" s="38">
        <v>128</v>
      </c>
      <c r="F91" s="39" t="s">
        <v>120</v>
      </c>
      <c r="G91" s="40" t="s">
        <v>57</v>
      </c>
      <c r="H91" s="39" t="s">
        <v>9</v>
      </c>
      <c r="I91" s="39" t="s">
        <v>17</v>
      </c>
      <c r="J91" s="62"/>
      <c r="K91" s="41">
        <f>IF(N91&gt;O91,N91,O91)</f>
        <v>35766.29</v>
      </c>
      <c r="L91" s="42" t="s">
        <v>77</v>
      </c>
      <c r="M91" s="266"/>
      <c r="N91" s="267">
        <f>M91*E91</f>
        <v>0</v>
      </c>
      <c r="O91" s="277">
        <v>35766.29</v>
      </c>
      <c r="P91" s="68" t="s">
        <v>46</v>
      </c>
    </row>
    <row r="92" spans="1:18" ht="24.75" customHeight="1">
      <c r="A92" s="178"/>
      <c r="B92" s="182"/>
      <c r="C92" s="61" t="s">
        <v>259</v>
      </c>
      <c r="D92" s="38">
        <v>2017</v>
      </c>
      <c r="E92" s="38"/>
      <c r="F92" s="39"/>
      <c r="G92" s="40"/>
      <c r="H92" s="39"/>
      <c r="I92" s="39"/>
      <c r="J92" s="62"/>
      <c r="K92" s="41">
        <f t="shared" ref="K92:K95" si="5">O92</f>
        <v>264417.07</v>
      </c>
      <c r="L92" s="42" t="s">
        <v>77</v>
      </c>
      <c r="M92" s="266"/>
      <c r="N92" s="267"/>
      <c r="O92" s="277">
        <v>264417.07</v>
      </c>
      <c r="P92" s="68" t="s">
        <v>48</v>
      </c>
    </row>
    <row r="93" spans="1:18" ht="24.75" customHeight="1">
      <c r="A93" s="178"/>
      <c r="B93" s="182"/>
      <c r="C93" s="61" t="s">
        <v>298</v>
      </c>
      <c r="D93" s="38">
        <v>2017</v>
      </c>
      <c r="E93" s="38"/>
      <c r="F93" s="39"/>
      <c r="G93" s="40"/>
      <c r="H93" s="39"/>
      <c r="I93" s="39"/>
      <c r="J93" s="62"/>
      <c r="K93" s="41">
        <f t="shared" si="5"/>
        <v>29000</v>
      </c>
      <c r="L93" s="42" t="s">
        <v>77</v>
      </c>
      <c r="M93" s="266"/>
      <c r="N93" s="267"/>
      <c r="O93" s="277">
        <v>29000</v>
      </c>
      <c r="P93" s="68" t="s">
        <v>48</v>
      </c>
    </row>
    <row r="94" spans="1:18" ht="20.25" customHeight="1">
      <c r="A94" s="178"/>
      <c r="B94" s="182"/>
      <c r="C94" s="64" t="s">
        <v>249</v>
      </c>
      <c r="D94" s="38"/>
      <c r="E94" s="38"/>
      <c r="F94" s="39"/>
      <c r="G94" s="40"/>
      <c r="H94" s="39"/>
      <c r="I94" s="39"/>
      <c r="J94" s="62"/>
      <c r="K94" s="41">
        <f t="shared" si="5"/>
        <v>15115</v>
      </c>
      <c r="L94" s="42" t="s">
        <v>77</v>
      </c>
      <c r="M94" s="266"/>
      <c r="N94" s="267"/>
      <c r="O94" s="277">
        <f>1500+1500+12115</f>
        <v>15115</v>
      </c>
      <c r="P94" s="68" t="s">
        <v>45</v>
      </c>
    </row>
    <row r="95" spans="1:18" ht="19.5" customHeight="1" thickBot="1">
      <c r="A95" s="180"/>
      <c r="B95" s="184"/>
      <c r="C95" s="65" t="s">
        <v>50</v>
      </c>
      <c r="D95" s="53"/>
      <c r="E95" s="53"/>
      <c r="F95" s="54"/>
      <c r="G95" s="55"/>
      <c r="H95" s="54"/>
      <c r="I95" s="54"/>
      <c r="J95" s="66"/>
      <c r="K95" s="56">
        <f t="shared" si="5"/>
        <v>19164</v>
      </c>
      <c r="L95" s="42" t="s">
        <v>77</v>
      </c>
      <c r="M95" s="273"/>
      <c r="N95" s="274"/>
      <c r="O95" s="278">
        <f>8500+1880+2700+1129+2654+2301</f>
        <v>19164</v>
      </c>
      <c r="P95" s="68" t="s">
        <v>47</v>
      </c>
    </row>
    <row r="96" spans="1:18" s="3" customFormat="1" ht="29.25" customHeight="1">
      <c r="A96" s="177" t="s">
        <v>14</v>
      </c>
      <c r="B96" s="181" t="s">
        <v>278</v>
      </c>
      <c r="C96" s="69" t="s">
        <v>125</v>
      </c>
      <c r="D96" s="70">
        <v>1964</v>
      </c>
      <c r="E96" s="32">
        <v>867</v>
      </c>
      <c r="F96" s="33" t="s">
        <v>120</v>
      </c>
      <c r="G96" s="34" t="s">
        <v>57</v>
      </c>
      <c r="H96" s="33" t="s">
        <v>58</v>
      </c>
      <c r="I96" s="33" t="s">
        <v>60</v>
      </c>
      <c r="J96" s="59"/>
      <c r="K96" s="35">
        <f t="shared" ref="K96:K102" si="6">IF(N96&gt;O96,N96,O96)</f>
        <v>952629.01</v>
      </c>
      <c r="L96" s="36" t="s">
        <v>77</v>
      </c>
      <c r="M96" s="260"/>
      <c r="N96" s="261"/>
      <c r="O96" s="276">
        <v>952629.01</v>
      </c>
      <c r="P96" s="71" t="s">
        <v>46</v>
      </c>
      <c r="Q96" s="21"/>
    </row>
    <row r="97" spans="1:18" s="3" customFormat="1">
      <c r="A97" s="178"/>
      <c r="B97" s="182"/>
      <c r="C97" s="67" t="s">
        <v>267</v>
      </c>
      <c r="D97" s="72">
        <v>2017</v>
      </c>
      <c r="E97" s="38"/>
      <c r="F97" s="39"/>
      <c r="G97" s="40"/>
      <c r="H97" s="39"/>
      <c r="I97" s="39"/>
      <c r="J97" s="62"/>
      <c r="K97" s="41">
        <f t="shared" si="6"/>
        <v>929376.1</v>
      </c>
      <c r="L97" s="42" t="s">
        <v>77</v>
      </c>
      <c r="M97" s="266"/>
      <c r="N97" s="267"/>
      <c r="O97" s="277">
        <v>929376.1</v>
      </c>
      <c r="P97" s="71" t="s">
        <v>46</v>
      </c>
      <c r="Q97" s="21"/>
    </row>
    <row r="98" spans="1:18" s="3" customFormat="1">
      <c r="A98" s="178"/>
      <c r="B98" s="182"/>
      <c r="C98" s="61" t="s">
        <v>259</v>
      </c>
      <c r="D98" s="72">
        <v>2017</v>
      </c>
      <c r="E98" s="38"/>
      <c r="F98" s="39"/>
      <c r="G98" s="40"/>
      <c r="H98" s="39"/>
      <c r="I98" s="39"/>
      <c r="J98" s="62"/>
      <c r="K98" s="41">
        <f t="shared" si="6"/>
        <v>261621.26</v>
      </c>
      <c r="L98" s="42" t="s">
        <v>77</v>
      </c>
      <c r="M98" s="266"/>
      <c r="N98" s="267"/>
      <c r="O98" s="277">
        <v>261621.26</v>
      </c>
      <c r="P98" s="71" t="s">
        <v>48</v>
      </c>
      <c r="Q98" s="21"/>
    </row>
    <row r="99" spans="1:18" s="3" customFormat="1">
      <c r="A99" s="178"/>
      <c r="B99" s="182"/>
      <c r="C99" s="61" t="s">
        <v>274</v>
      </c>
      <c r="D99" s="72"/>
      <c r="E99" s="38"/>
      <c r="F99" s="39"/>
      <c r="G99" s="40"/>
      <c r="H99" s="39"/>
      <c r="I99" s="39"/>
      <c r="J99" s="62"/>
      <c r="K99" s="41">
        <f t="shared" si="6"/>
        <v>21582.57</v>
      </c>
      <c r="L99" s="42" t="s">
        <v>77</v>
      </c>
      <c r="M99" s="266"/>
      <c r="N99" s="267"/>
      <c r="O99" s="277">
        <v>21582.57</v>
      </c>
      <c r="P99" s="71" t="s">
        <v>48</v>
      </c>
      <c r="Q99" s="21"/>
    </row>
    <row r="100" spans="1:18" s="3" customFormat="1">
      <c r="A100" s="178"/>
      <c r="B100" s="182"/>
      <c r="C100" s="61" t="s">
        <v>292</v>
      </c>
      <c r="D100" s="72"/>
      <c r="E100" s="38"/>
      <c r="F100" s="39"/>
      <c r="G100" s="40"/>
      <c r="H100" s="39"/>
      <c r="I100" s="39"/>
      <c r="J100" s="62"/>
      <c r="K100" s="41">
        <f t="shared" si="6"/>
        <v>3750</v>
      </c>
      <c r="L100" s="42" t="s">
        <v>77</v>
      </c>
      <c r="M100" s="266"/>
      <c r="N100" s="267"/>
      <c r="O100" s="277">
        <v>3750</v>
      </c>
      <c r="P100" s="71" t="s">
        <v>48</v>
      </c>
      <c r="Q100" s="21"/>
    </row>
    <row r="101" spans="1:18" s="3" customFormat="1">
      <c r="A101" s="178"/>
      <c r="B101" s="182"/>
      <c r="C101" s="64" t="s">
        <v>249</v>
      </c>
      <c r="D101" s="72"/>
      <c r="E101" s="38"/>
      <c r="F101" s="39"/>
      <c r="G101" s="40"/>
      <c r="H101" s="39"/>
      <c r="I101" s="39"/>
      <c r="J101" s="62"/>
      <c r="K101" s="41">
        <f t="shared" si="6"/>
        <v>33389.64</v>
      </c>
      <c r="L101" s="42"/>
      <c r="M101" s="266"/>
      <c r="N101" s="267"/>
      <c r="O101" s="277">
        <f>1855.96+18719.9+1500+1500+1878.78+6800+1135</f>
        <v>33389.64</v>
      </c>
      <c r="P101" s="71" t="s">
        <v>45</v>
      </c>
      <c r="Q101" s="21"/>
    </row>
    <row r="102" spans="1:18" s="3" customFormat="1" ht="15" thickBot="1">
      <c r="A102" s="180"/>
      <c r="B102" s="184"/>
      <c r="C102" s="65" t="s">
        <v>50</v>
      </c>
      <c r="D102" s="73"/>
      <c r="E102" s="53"/>
      <c r="F102" s="54"/>
      <c r="G102" s="55"/>
      <c r="H102" s="54"/>
      <c r="I102" s="54"/>
      <c r="J102" s="66"/>
      <c r="K102" s="56">
        <f t="shared" si="6"/>
        <v>20506.97</v>
      </c>
      <c r="L102" s="57"/>
      <c r="M102" s="273"/>
      <c r="N102" s="274"/>
      <c r="O102" s="278">
        <f>15806.97+3500+1200</f>
        <v>20506.97</v>
      </c>
      <c r="P102" s="71" t="s">
        <v>47</v>
      </c>
      <c r="Q102" s="21"/>
    </row>
    <row r="103" spans="1:18" s="3" customFormat="1" ht="31.5" customHeight="1">
      <c r="A103" s="177" t="s">
        <v>15</v>
      </c>
      <c r="B103" s="199" t="s">
        <v>282</v>
      </c>
      <c r="C103" s="74" t="s">
        <v>130</v>
      </c>
      <c r="D103" s="33" t="s">
        <v>295</v>
      </c>
      <c r="E103" s="33">
        <v>2148</v>
      </c>
      <c r="F103" s="33" t="s">
        <v>120</v>
      </c>
      <c r="G103" s="33" t="s">
        <v>57</v>
      </c>
      <c r="H103" s="33" t="s">
        <v>58</v>
      </c>
      <c r="I103" s="33" t="s">
        <v>60</v>
      </c>
      <c r="J103" s="33"/>
      <c r="K103" s="35">
        <f>IF(N103&gt;O103,N103,O103)</f>
        <v>1796901.8</v>
      </c>
      <c r="L103" s="36" t="s">
        <v>77</v>
      </c>
      <c r="M103" s="260"/>
      <c r="N103" s="261"/>
      <c r="O103" s="276">
        <v>1796901.8</v>
      </c>
      <c r="P103" s="60" t="s">
        <v>46</v>
      </c>
      <c r="Q103" s="21"/>
    </row>
    <row r="104" spans="1:18" s="3" customFormat="1" ht="16.5" customHeight="1">
      <c r="A104" s="178"/>
      <c r="B104" s="200"/>
      <c r="C104" s="75" t="s">
        <v>131</v>
      </c>
      <c r="D104" s="39">
        <v>2015</v>
      </c>
      <c r="E104" s="39"/>
      <c r="F104" s="39"/>
      <c r="G104" s="39"/>
      <c r="H104" s="39"/>
      <c r="I104" s="39"/>
      <c r="J104" s="39"/>
      <c r="K104" s="41">
        <f>O104</f>
        <v>554803.46</v>
      </c>
      <c r="L104" s="42" t="s">
        <v>77</v>
      </c>
      <c r="M104" s="266"/>
      <c r="N104" s="267"/>
      <c r="O104" s="277">
        <v>554803.46</v>
      </c>
      <c r="P104" s="60" t="s">
        <v>48</v>
      </c>
      <c r="Q104" s="21"/>
    </row>
    <row r="105" spans="1:18" s="3" customFormat="1" ht="16.5" customHeight="1">
      <c r="A105" s="179"/>
      <c r="B105" s="201"/>
      <c r="C105" s="75" t="s">
        <v>274</v>
      </c>
      <c r="D105" s="48">
        <v>1995</v>
      </c>
      <c r="E105" s="48"/>
      <c r="F105" s="48"/>
      <c r="G105" s="48"/>
      <c r="H105" s="48"/>
      <c r="I105" s="48"/>
      <c r="J105" s="48"/>
      <c r="K105" s="41">
        <f>O105</f>
        <v>4885</v>
      </c>
      <c r="L105" s="50" t="s">
        <v>77</v>
      </c>
      <c r="M105" s="270"/>
      <c r="N105" s="271"/>
      <c r="O105" s="279">
        <v>4885</v>
      </c>
      <c r="P105" s="60" t="s">
        <v>48</v>
      </c>
      <c r="Q105" s="21"/>
    </row>
    <row r="106" spans="1:18" s="3" customFormat="1" ht="16.5" customHeight="1">
      <c r="A106" s="179"/>
      <c r="B106" s="201"/>
      <c r="C106" s="64" t="s">
        <v>249</v>
      </c>
      <c r="D106" s="48"/>
      <c r="E106" s="48"/>
      <c r="F106" s="48"/>
      <c r="G106" s="48"/>
      <c r="H106" s="48"/>
      <c r="I106" s="48"/>
      <c r="J106" s="48"/>
      <c r="K106" s="41">
        <f>O106</f>
        <v>20878.43</v>
      </c>
      <c r="L106" s="50"/>
      <c r="M106" s="270"/>
      <c r="N106" s="271"/>
      <c r="O106" s="279">
        <f>2995+2924.44+1749.99+3900+4590+1250+1650+1819</f>
        <v>20878.43</v>
      </c>
      <c r="P106" s="60" t="s">
        <v>45</v>
      </c>
      <c r="Q106" s="21"/>
    </row>
    <row r="107" spans="1:18" s="3" customFormat="1" ht="16.5" customHeight="1" thickBot="1">
      <c r="A107" s="203"/>
      <c r="B107" s="202"/>
      <c r="C107" s="76" t="s">
        <v>50</v>
      </c>
      <c r="D107" s="54"/>
      <c r="E107" s="54"/>
      <c r="F107" s="54"/>
      <c r="G107" s="54"/>
      <c r="H107" s="54"/>
      <c r="I107" s="54"/>
      <c r="J107" s="54"/>
      <c r="K107" s="56">
        <f>O107</f>
        <v>77490.250000000015</v>
      </c>
      <c r="L107" s="57"/>
      <c r="M107" s="273"/>
      <c r="N107" s="274"/>
      <c r="O107" s="278">
        <f>1618.99+1549.8+8608.77+3688.77+1006.14+6825.27+9912.57+6900.3+7195.5+4182+7378.77+1552.26+3737.97+9717+638.37+2118+859.77</f>
        <v>77490.250000000015</v>
      </c>
      <c r="P107" s="60" t="s">
        <v>47</v>
      </c>
      <c r="Q107" s="21"/>
    </row>
    <row r="108" spans="1:18" ht="41.4" customHeight="1">
      <c r="A108" s="177" t="s">
        <v>16</v>
      </c>
      <c r="B108" s="181" t="s">
        <v>283</v>
      </c>
      <c r="C108" s="77" t="s">
        <v>288</v>
      </c>
      <c r="D108" s="32" t="s">
        <v>270</v>
      </c>
      <c r="E108" s="32">
        <v>5840</v>
      </c>
      <c r="F108" s="33" t="s">
        <v>120</v>
      </c>
      <c r="G108" s="34" t="s">
        <v>57</v>
      </c>
      <c r="H108" s="78" t="s">
        <v>58</v>
      </c>
      <c r="I108" s="33" t="s">
        <v>60</v>
      </c>
      <c r="J108" s="59" t="s">
        <v>68</v>
      </c>
      <c r="K108" s="35">
        <f>IF(N108&gt;O108,N108,O108)</f>
        <v>5806074.0700000003</v>
      </c>
      <c r="L108" s="36" t="s">
        <v>77</v>
      </c>
      <c r="M108" s="260"/>
      <c r="N108" s="261"/>
      <c r="O108" s="276">
        <v>5806074.0700000003</v>
      </c>
      <c r="P108" s="79" t="s">
        <v>46</v>
      </c>
      <c r="R108" s="25"/>
    </row>
    <row r="109" spans="1:18">
      <c r="A109" s="178"/>
      <c r="B109" s="182"/>
      <c r="C109" s="149" t="s">
        <v>127</v>
      </c>
      <c r="D109" s="38">
        <v>1975</v>
      </c>
      <c r="E109" s="38">
        <v>248</v>
      </c>
      <c r="F109" s="39" t="s">
        <v>59</v>
      </c>
      <c r="G109" s="40" t="s">
        <v>57</v>
      </c>
      <c r="H109" s="150" t="s">
        <v>58</v>
      </c>
      <c r="I109" s="39" t="s">
        <v>60</v>
      </c>
      <c r="J109" s="62"/>
      <c r="K109" s="41">
        <f t="shared" ref="K109:K114" si="7">IF(N109&gt;O109,N109,O109)</f>
        <v>109904.1</v>
      </c>
      <c r="L109" s="42" t="s">
        <v>77</v>
      </c>
      <c r="M109" s="266"/>
      <c r="N109" s="267"/>
      <c r="O109" s="277">
        <v>109904.1</v>
      </c>
      <c r="P109" s="79" t="s">
        <v>46</v>
      </c>
    </row>
    <row r="110" spans="1:18">
      <c r="A110" s="178"/>
      <c r="B110" s="182"/>
      <c r="C110" s="64" t="s">
        <v>249</v>
      </c>
      <c r="D110" s="38"/>
      <c r="E110" s="38"/>
      <c r="F110" s="39"/>
      <c r="G110" s="40"/>
      <c r="H110" s="150"/>
      <c r="I110" s="39"/>
      <c r="J110" s="62"/>
      <c r="K110" s="41">
        <f t="shared" si="7"/>
        <v>128891.64</v>
      </c>
      <c r="L110" s="42"/>
      <c r="M110" s="266"/>
      <c r="N110" s="267"/>
      <c r="O110" s="277">
        <f>52483+2718+3444+24150.02+2214+4829.31+4775+2281+2040+1150+1599+9225+3499+11705.31+2779</f>
        <v>128891.64</v>
      </c>
      <c r="P110" s="79" t="s">
        <v>45</v>
      </c>
    </row>
    <row r="111" spans="1:18" ht="15" thickBot="1">
      <c r="A111" s="180"/>
      <c r="B111" s="184"/>
      <c r="C111" s="65" t="s">
        <v>50</v>
      </c>
      <c r="D111" s="87"/>
      <c r="E111" s="87"/>
      <c r="F111" s="87"/>
      <c r="G111" s="87"/>
      <c r="H111" s="87"/>
      <c r="I111" s="88"/>
      <c r="J111" s="89"/>
      <c r="K111" s="41">
        <f t="shared" si="7"/>
        <v>309998.84999999998</v>
      </c>
      <c r="L111" s="87"/>
      <c r="M111" s="280"/>
      <c r="N111" s="280"/>
      <c r="O111" s="281">
        <f>4391+4587+218326.35+80244.5+1300+1150</f>
        <v>309998.84999999998</v>
      </c>
      <c r="P111" s="27" t="s">
        <v>47</v>
      </c>
    </row>
    <row r="112" spans="1:18" ht="30.75" customHeight="1" thickBot="1">
      <c r="A112" s="196" t="s">
        <v>18</v>
      </c>
      <c r="B112" s="193" t="s">
        <v>280</v>
      </c>
      <c r="C112" s="164" t="s">
        <v>248</v>
      </c>
      <c r="D112" s="82"/>
      <c r="E112" s="82">
        <v>1380</v>
      </c>
      <c r="F112" s="82" t="s">
        <v>59</v>
      </c>
      <c r="G112" s="82" t="s">
        <v>57</v>
      </c>
      <c r="H112" s="82" t="s">
        <v>58</v>
      </c>
      <c r="I112" s="83" t="s">
        <v>60</v>
      </c>
      <c r="J112" s="81"/>
      <c r="K112" s="56">
        <f t="shared" si="7"/>
        <v>961542.59</v>
      </c>
      <c r="L112" s="84" t="s">
        <v>77</v>
      </c>
      <c r="M112" s="282"/>
      <c r="N112" s="282">
        <f>E112*M112</f>
        <v>0</v>
      </c>
      <c r="O112" s="283">
        <v>961542.59</v>
      </c>
      <c r="P112" s="27" t="s">
        <v>46</v>
      </c>
    </row>
    <row r="113" spans="1:16" ht="40.200000000000003">
      <c r="A113" s="197"/>
      <c r="B113" s="194"/>
      <c r="C113" s="61" t="s">
        <v>256</v>
      </c>
      <c r="D113" s="85"/>
      <c r="E113" s="85"/>
      <c r="F113" s="85"/>
      <c r="G113" s="85"/>
      <c r="H113" s="85"/>
      <c r="I113" s="86"/>
      <c r="J113" s="43"/>
      <c r="K113" s="63">
        <f t="shared" si="7"/>
        <v>6000</v>
      </c>
      <c r="L113" s="85"/>
      <c r="M113" s="284"/>
      <c r="N113" s="284"/>
      <c r="O113" s="285">
        <f>4000+2000</f>
        <v>6000</v>
      </c>
      <c r="P113" s="27" t="s">
        <v>45</v>
      </c>
    </row>
    <row r="114" spans="1:16" ht="27.6" thickBot="1">
      <c r="A114" s="198"/>
      <c r="B114" s="195"/>
      <c r="C114" s="126" t="s">
        <v>250</v>
      </c>
      <c r="D114" s="87"/>
      <c r="E114" s="87"/>
      <c r="F114" s="87"/>
      <c r="G114" s="87"/>
      <c r="H114" s="87"/>
      <c r="I114" s="88"/>
      <c r="J114" s="89"/>
      <c r="K114" s="90">
        <f t="shared" si="7"/>
        <v>39000</v>
      </c>
      <c r="L114" s="87"/>
      <c r="M114" s="280"/>
      <c r="N114" s="280"/>
      <c r="O114" s="281">
        <v>39000</v>
      </c>
      <c r="P114" s="27" t="s">
        <v>47</v>
      </c>
    </row>
    <row r="115" spans="1:16" ht="40.200000000000003" thickBot="1">
      <c r="A115" s="151" t="s">
        <v>19</v>
      </c>
      <c r="B115" s="156" t="s">
        <v>291</v>
      </c>
      <c r="C115" s="152" t="s">
        <v>294</v>
      </c>
      <c r="D115" s="153"/>
      <c r="E115" s="153"/>
      <c r="F115" s="153"/>
      <c r="G115" s="153"/>
      <c r="H115" s="153"/>
      <c r="I115" s="154"/>
      <c r="J115" s="152"/>
      <c r="K115" s="155"/>
      <c r="L115" s="153"/>
      <c r="M115" s="286"/>
      <c r="N115" s="286"/>
      <c r="O115" s="287"/>
      <c r="P115" s="27"/>
    </row>
    <row r="116" spans="1:16">
      <c r="K116" s="157">
        <f>SUM(K3:K115)</f>
        <v>35267448.170000017</v>
      </c>
    </row>
    <row r="122" spans="1:16">
      <c r="C122" t="s">
        <v>65</v>
      </c>
    </row>
    <row r="123" spans="1:16">
      <c r="C123" t="s">
        <v>66</v>
      </c>
    </row>
    <row r="124" spans="1:16">
      <c r="C124" t="s">
        <v>64</v>
      </c>
    </row>
  </sheetData>
  <mergeCells count="25">
    <mergeCell ref="B112:B114"/>
    <mergeCell ref="A112:A114"/>
    <mergeCell ref="B81:B89"/>
    <mergeCell ref="A81:A89"/>
    <mergeCell ref="B90:B95"/>
    <mergeCell ref="A90:A95"/>
    <mergeCell ref="A96:A102"/>
    <mergeCell ref="B96:B102"/>
    <mergeCell ref="B103:B107"/>
    <mergeCell ref="A103:A107"/>
    <mergeCell ref="A108:A111"/>
    <mergeCell ref="B108:B111"/>
    <mergeCell ref="O1:O2"/>
    <mergeCell ref="N1:N2"/>
    <mergeCell ref="M1:M2"/>
    <mergeCell ref="A1:A2"/>
    <mergeCell ref="A3:A80"/>
    <mergeCell ref="B3:B80"/>
    <mergeCell ref="K1:K2"/>
    <mergeCell ref="J1:J2"/>
    <mergeCell ref="F1:I1"/>
    <mergeCell ref="E1:E2"/>
    <mergeCell ref="C1:C2"/>
    <mergeCell ref="D1:D2"/>
    <mergeCell ref="B1:B2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topLeftCell="A34" workbookViewId="0">
      <selection activeCell="B51" sqref="B51"/>
    </sheetView>
  </sheetViews>
  <sheetFormatPr defaultColWidth="9.109375" defaultRowHeight="13.8"/>
  <cols>
    <col min="1" max="1" width="3.88671875" style="5" bestFit="1" customWidth="1"/>
    <col min="2" max="2" width="17.6640625" style="5" customWidth="1"/>
    <col min="3" max="3" width="20.44140625" style="5" customWidth="1"/>
    <col min="4" max="4" width="42.5546875" style="15" customWidth="1"/>
    <col min="5" max="5" width="13.44140625" style="14" bestFit="1" customWidth="1"/>
    <col min="6" max="6" width="13.44140625" style="5" bestFit="1" customWidth="1"/>
    <col min="7" max="7" width="12.5546875" style="5" bestFit="1" customWidth="1"/>
    <col min="8" max="16384" width="9.109375" style="5"/>
  </cols>
  <sheetData>
    <row r="1" spans="1:6" ht="15" customHeight="1">
      <c r="A1" s="91" t="s">
        <v>56</v>
      </c>
      <c r="B1" s="92"/>
      <c r="C1" s="92"/>
      <c r="D1" s="93"/>
      <c r="E1" s="94"/>
    </row>
    <row r="2" spans="1:6">
      <c r="A2" s="95" t="s">
        <v>26</v>
      </c>
      <c r="B2" s="215" t="s">
        <v>27</v>
      </c>
      <c r="C2" s="215"/>
      <c r="D2" s="96" t="s">
        <v>25</v>
      </c>
      <c r="E2" s="94"/>
    </row>
    <row r="3" spans="1:6">
      <c r="A3" s="97" t="s">
        <v>11</v>
      </c>
      <c r="B3" s="208" t="s">
        <v>251</v>
      </c>
      <c r="C3" s="208"/>
      <c r="D3" s="98">
        <v>102512.15</v>
      </c>
      <c r="E3" s="94" t="s">
        <v>45</v>
      </c>
    </row>
    <row r="4" spans="1:6">
      <c r="A4" s="97" t="s">
        <v>12</v>
      </c>
      <c r="B4" s="208" t="s">
        <v>252</v>
      </c>
      <c r="C4" s="208"/>
      <c r="D4" s="98">
        <v>27506.16</v>
      </c>
      <c r="E4" s="94" t="s">
        <v>45</v>
      </c>
      <c r="F4" s="19"/>
    </row>
    <row r="5" spans="1:6">
      <c r="A5" s="97" t="s">
        <v>13</v>
      </c>
      <c r="B5" s="213" t="s">
        <v>253</v>
      </c>
      <c r="C5" s="218"/>
      <c r="D5" s="98">
        <v>111742.76</v>
      </c>
      <c r="E5" s="94" t="s">
        <v>45</v>
      </c>
      <c r="F5" s="19"/>
    </row>
    <row r="6" spans="1:6">
      <c r="A6" s="97" t="s">
        <v>14</v>
      </c>
      <c r="B6" s="208" t="s">
        <v>254</v>
      </c>
      <c r="C6" s="208"/>
      <c r="D6" s="98">
        <v>110347.91</v>
      </c>
      <c r="E6" s="94" t="s">
        <v>44</v>
      </c>
    </row>
    <row r="7" spans="1:6">
      <c r="A7" s="97" t="s">
        <v>15</v>
      </c>
      <c r="B7" s="253" t="s">
        <v>348</v>
      </c>
      <c r="C7" s="253"/>
      <c r="D7" s="252">
        <v>136240</v>
      </c>
      <c r="E7" s="94" t="s">
        <v>44</v>
      </c>
    </row>
    <row r="8" spans="1:6" ht="15" customHeight="1">
      <c r="A8" s="91" t="s">
        <v>276</v>
      </c>
      <c r="B8" s="92"/>
      <c r="C8" s="92"/>
      <c r="D8" s="93"/>
      <c r="E8" s="94"/>
    </row>
    <row r="9" spans="1:6">
      <c r="A9" s="95" t="s">
        <v>26</v>
      </c>
      <c r="B9" s="215" t="s">
        <v>27</v>
      </c>
      <c r="C9" s="215"/>
      <c r="D9" s="96" t="s">
        <v>25</v>
      </c>
      <c r="E9" s="94"/>
    </row>
    <row r="10" spans="1:6">
      <c r="A10" s="97" t="s">
        <v>11</v>
      </c>
      <c r="B10" s="208" t="s">
        <v>28</v>
      </c>
      <c r="C10" s="208"/>
      <c r="D10" s="98">
        <f>9310.5+7619.88+1904.99+1749.99+3450.01+5994</f>
        <v>30029.370000000003</v>
      </c>
      <c r="E10" s="94" t="s">
        <v>45</v>
      </c>
    </row>
    <row r="11" spans="1:6">
      <c r="A11" s="97" t="s">
        <v>12</v>
      </c>
      <c r="B11" s="213" t="s">
        <v>30</v>
      </c>
      <c r="C11" s="214"/>
      <c r="D11" s="98">
        <v>765.99</v>
      </c>
      <c r="E11" s="94" t="s">
        <v>45</v>
      </c>
      <c r="F11" s="19"/>
    </row>
    <row r="12" spans="1:6">
      <c r="A12" s="97" t="s">
        <v>13</v>
      </c>
      <c r="B12" s="213" t="s">
        <v>268</v>
      </c>
      <c r="C12" s="218"/>
      <c r="D12" s="98">
        <v>8750</v>
      </c>
      <c r="E12" s="94" t="s">
        <v>44</v>
      </c>
      <c r="F12" s="19"/>
    </row>
    <row r="13" spans="1:6">
      <c r="A13" s="97" t="s">
        <v>14</v>
      </c>
      <c r="B13" s="213" t="s">
        <v>263</v>
      </c>
      <c r="C13" s="218"/>
      <c r="D13" s="98">
        <f>2939.99+17499.94+3400.41</f>
        <v>23840.34</v>
      </c>
      <c r="E13" s="94" t="s">
        <v>45</v>
      </c>
      <c r="F13" s="19"/>
    </row>
    <row r="14" spans="1:6">
      <c r="A14" s="97" t="s">
        <v>15</v>
      </c>
      <c r="B14" s="208" t="s">
        <v>29</v>
      </c>
      <c r="C14" s="208"/>
      <c r="D14" s="98">
        <f>5689.76+3089.96+3149+3346.13+1469.85+2460+2286.59+4280+9440+11700+6900+1950+650+3614.3+1799.9+900</f>
        <v>62725.490000000005</v>
      </c>
      <c r="E14" s="94" t="s">
        <v>44</v>
      </c>
      <c r="F14" s="11"/>
    </row>
    <row r="15" spans="1:6" ht="15" customHeight="1">
      <c r="A15" s="91" t="s">
        <v>277</v>
      </c>
      <c r="B15" s="92"/>
      <c r="C15" s="92"/>
      <c r="D15" s="93"/>
      <c r="E15" s="94"/>
    </row>
    <row r="16" spans="1:6">
      <c r="A16" s="95" t="s">
        <v>26</v>
      </c>
      <c r="B16" s="215" t="s">
        <v>27</v>
      </c>
      <c r="C16" s="215"/>
      <c r="D16" s="96" t="s">
        <v>25</v>
      </c>
      <c r="E16" s="94"/>
    </row>
    <row r="17" spans="1:7">
      <c r="A17" s="99" t="s">
        <v>11</v>
      </c>
      <c r="B17" s="211" t="s">
        <v>28</v>
      </c>
      <c r="C17" s="212"/>
      <c r="D17" s="100">
        <v>11349</v>
      </c>
      <c r="E17" s="94" t="s">
        <v>45</v>
      </c>
    </row>
    <row r="18" spans="1:7">
      <c r="A18" s="99" t="s">
        <v>67</v>
      </c>
      <c r="B18" s="211" t="s">
        <v>30</v>
      </c>
      <c r="C18" s="212"/>
      <c r="D18" s="100">
        <v>2400</v>
      </c>
      <c r="E18" s="94" t="s">
        <v>45</v>
      </c>
    </row>
    <row r="19" spans="1:7" ht="15" customHeight="1">
      <c r="A19" s="99" t="s">
        <v>260</v>
      </c>
      <c r="B19" s="211" t="s">
        <v>263</v>
      </c>
      <c r="C19" s="217"/>
      <c r="D19" s="100">
        <f>8750</f>
        <v>8750</v>
      </c>
      <c r="E19" s="94" t="s">
        <v>45</v>
      </c>
    </row>
    <row r="20" spans="1:7" ht="15" customHeight="1">
      <c r="A20" s="99" t="s">
        <v>261</v>
      </c>
      <c r="B20" s="211" t="s">
        <v>264</v>
      </c>
      <c r="C20" s="217"/>
      <c r="D20" s="100">
        <f>1250+2000</f>
        <v>3250</v>
      </c>
      <c r="E20" s="94" t="s">
        <v>45</v>
      </c>
    </row>
    <row r="21" spans="1:7">
      <c r="A21" s="99" t="s">
        <v>262</v>
      </c>
      <c r="B21" s="208" t="s">
        <v>29</v>
      </c>
      <c r="C21" s="208"/>
      <c r="D21" s="101">
        <f>8670+2999+8749+1344.14+3499+7080+25200+3450+7020+2950</f>
        <v>70961.14</v>
      </c>
      <c r="E21" s="94" t="s">
        <v>44</v>
      </c>
      <c r="F21" s="19"/>
    </row>
    <row r="22" spans="1:7" ht="15" customHeight="1">
      <c r="A22" s="102" t="s">
        <v>278</v>
      </c>
      <c r="B22" s="103"/>
      <c r="C22" s="103"/>
      <c r="D22" s="104"/>
      <c r="E22" s="94"/>
    </row>
    <row r="23" spans="1:7">
      <c r="A23" s="105" t="s">
        <v>26</v>
      </c>
      <c r="B23" s="206" t="s">
        <v>27</v>
      </c>
      <c r="C23" s="206"/>
      <c r="D23" s="106" t="s">
        <v>25</v>
      </c>
      <c r="E23" s="94"/>
    </row>
    <row r="24" spans="1:7">
      <c r="A24" s="107" t="s">
        <v>11</v>
      </c>
      <c r="B24" s="207" t="s">
        <v>28</v>
      </c>
      <c r="C24" s="207"/>
      <c r="D24" s="108">
        <f>5993</f>
        <v>5993</v>
      </c>
      <c r="E24" s="94" t="s">
        <v>45</v>
      </c>
    </row>
    <row r="25" spans="1:7">
      <c r="A25" s="107" t="s">
        <v>12</v>
      </c>
      <c r="B25" s="207" t="s">
        <v>30</v>
      </c>
      <c r="C25" s="207"/>
      <c r="D25" s="109">
        <f>10776.15</f>
        <v>10776.15</v>
      </c>
      <c r="E25" s="94" t="s">
        <v>45</v>
      </c>
      <c r="F25" s="19"/>
    </row>
    <row r="26" spans="1:7">
      <c r="A26" s="107" t="s">
        <v>13</v>
      </c>
      <c r="B26" s="209" t="s">
        <v>129</v>
      </c>
      <c r="C26" s="210"/>
      <c r="D26" s="109">
        <v>5950</v>
      </c>
      <c r="E26" s="94" t="s">
        <v>45</v>
      </c>
      <c r="F26" s="19"/>
    </row>
    <row r="27" spans="1:7">
      <c r="A27" s="107" t="s">
        <v>14</v>
      </c>
      <c r="B27" s="204" t="s">
        <v>293</v>
      </c>
      <c r="C27" s="205"/>
      <c r="D27" s="109">
        <f>990+1090</f>
        <v>2080</v>
      </c>
      <c r="E27" s="94" t="s">
        <v>45</v>
      </c>
      <c r="F27" s="19"/>
    </row>
    <row r="28" spans="1:7">
      <c r="A28" s="107" t="s">
        <v>15</v>
      </c>
      <c r="B28" s="209" t="s">
        <v>268</v>
      </c>
      <c r="C28" s="210"/>
      <c r="D28" s="109">
        <v>9790</v>
      </c>
      <c r="E28" s="94" t="s">
        <v>44</v>
      </c>
      <c r="F28" s="19"/>
    </row>
    <row r="29" spans="1:7">
      <c r="A29" s="107" t="s">
        <v>16</v>
      </c>
      <c r="B29" s="204" t="s">
        <v>29</v>
      </c>
      <c r="C29" s="205"/>
      <c r="D29" s="108">
        <f>2450+1930+17500+4899+8187+2399+5010+2000+990+14160+795+16380+2500+14000+4000+9500+4900+4100</f>
        <v>115700</v>
      </c>
      <c r="E29" s="94" t="s">
        <v>44</v>
      </c>
      <c r="F29" s="19"/>
    </row>
    <row r="30" spans="1:7">
      <c r="A30" s="110" t="s">
        <v>279</v>
      </c>
      <c r="B30" s="111"/>
      <c r="C30" s="111"/>
      <c r="D30" s="112"/>
      <c r="E30" s="94"/>
      <c r="G30" s="16"/>
    </row>
    <row r="31" spans="1:7">
      <c r="A31" s="105" t="s">
        <v>26</v>
      </c>
      <c r="B31" s="206" t="s">
        <v>27</v>
      </c>
      <c r="C31" s="206"/>
      <c r="D31" s="106" t="s">
        <v>25</v>
      </c>
      <c r="E31" s="94"/>
      <c r="G31" s="16"/>
    </row>
    <row r="32" spans="1:7">
      <c r="A32" s="107" t="s">
        <v>11</v>
      </c>
      <c r="B32" s="207" t="s">
        <v>28</v>
      </c>
      <c r="C32" s="207"/>
      <c r="D32" s="108">
        <f>24809</f>
        <v>24809</v>
      </c>
      <c r="E32" s="94" t="s">
        <v>45</v>
      </c>
      <c r="G32" s="16"/>
    </row>
    <row r="33" spans="1:7">
      <c r="A33" s="107" t="s">
        <v>12</v>
      </c>
      <c r="B33" s="207" t="s">
        <v>30</v>
      </c>
      <c r="C33" s="207"/>
      <c r="D33" s="109">
        <f>6493.2+1599</f>
        <v>8092.2</v>
      </c>
      <c r="E33" s="94" t="s">
        <v>45</v>
      </c>
      <c r="G33" s="16"/>
    </row>
    <row r="34" spans="1:7">
      <c r="A34" s="107" t="s">
        <v>13</v>
      </c>
      <c r="B34" s="204" t="s">
        <v>263</v>
      </c>
      <c r="C34" s="205"/>
      <c r="D34" s="109">
        <f>3505.5+4907.7+4907.7+6400+17499</f>
        <v>37219.9</v>
      </c>
      <c r="E34" s="94" t="s">
        <v>45</v>
      </c>
      <c r="G34" s="16"/>
    </row>
    <row r="35" spans="1:7">
      <c r="A35" s="107" t="s">
        <v>14</v>
      </c>
      <c r="B35" s="204" t="s">
        <v>268</v>
      </c>
      <c r="C35" s="205"/>
      <c r="D35" s="109">
        <v>9599</v>
      </c>
      <c r="E35" s="94" t="s">
        <v>44</v>
      </c>
      <c r="G35" s="16"/>
    </row>
    <row r="36" spans="1:7">
      <c r="A36" s="107" t="s">
        <v>15</v>
      </c>
      <c r="B36" s="204" t="s">
        <v>296</v>
      </c>
      <c r="C36" s="205"/>
      <c r="D36" s="109">
        <v>8920.6</v>
      </c>
      <c r="E36" s="94" t="s">
        <v>44</v>
      </c>
      <c r="G36" s="16"/>
    </row>
    <row r="37" spans="1:7">
      <c r="A37" s="107" t="s">
        <v>16</v>
      </c>
      <c r="B37" s="204" t="s">
        <v>29</v>
      </c>
      <c r="C37" s="216"/>
      <c r="D37" s="109">
        <v>26475.43</v>
      </c>
      <c r="E37" s="94" t="s">
        <v>44</v>
      </c>
      <c r="G37" s="16"/>
    </row>
    <row r="38" spans="1:7">
      <c r="A38" s="110" t="s">
        <v>290</v>
      </c>
      <c r="B38" s="111"/>
      <c r="C38" s="111"/>
      <c r="D38" s="112"/>
      <c r="E38" s="94"/>
      <c r="G38" s="16"/>
    </row>
    <row r="39" spans="1:7">
      <c r="A39" s="105" t="s">
        <v>26</v>
      </c>
      <c r="B39" s="206" t="s">
        <v>27</v>
      </c>
      <c r="C39" s="206"/>
      <c r="D39" s="106" t="s">
        <v>25</v>
      </c>
      <c r="E39" s="94"/>
      <c r="G39" s="16"/>
    </row>
    <row r="40" spans="1:7">
      <c r="A40" s="107" t="s">
        <v>11</v>
      </c>
      <c r="B40" s="207" t="s">
        <v>28</v>
      </c>
      <c r="C40" s="207"/>
      <c r="D40" s="108">
        <f>11215+3510.32+3510.32+5994+1300</f>
        <v>25529.64</v>
      </c>
      <c r="E40" s="94" t="s">
        <v>45</v>
      </c>
      <c r="G40" s="16"/>
    </row>
    <row r="41" spans="1:7">
      <c r="A41" s="107" t="s">
        <v>12</v>
      </c>
      <c r="B41" s="207" t="s">
        <v>30</v>
      </c>
      <c r="C41" s="207"/>
      <c r="D41" s="109">
        <f>690.01+9999+3444+2312.4</f>
        <v>16445.41</v>
      </c>
      <c r="E41" s="94" t="s">
        <v>45</v>
      </c>
      <c r="F41" s="19"/>
      <c r="G41" s="16"/>
    </row>
    <row r="42" spans="1:7">
      <c r="A42" s="107" t="s">
        <v>13</v>
      </c>
      <c r="B42" s="204" t="s">
        <v>69</v>
      </c>
      <c r="C42" s="216"/>
      <c r="D42" s="109">
        <f>3499+17499.99</f>
        <v>20998.99</v>
      </c>
      <c r="E42" s="94" t="s">
        <v>45</v>
      </c>
      <c r="F42" s="19"/>
      <c r="G42" s="16"/>
    </row>
    <row r="43" spans="1:7">
      <c r="A43" s="107" t="s">
        <v>14</v>
      </c>
      <c r="B43" s="204" t="s">
        <v>264</v>
      </c>
      <c r="C43" s="205"/>
      <c r="D43" s="109">
        <v>2779</v>
      </c>
      <c r="E43" s="94" t="s">
        <v>45</v>
      </c>
      <c r="F43" s="19"/>
      <c r="G43" s="16"/>
    </row>
    <row r="44" spans="1:7">
      <c r="A44" s="107" t="s">
        <v>15</v>
      </c>
      <c r="B44" s="204" t="s">
        <v>268</v>
      </c>
      <c r="C44" s="205"/>
      <c r="D44" s="109">
        <v>9999</v>
      </c>
      <c r="E44" s="94" t="s">
        <v>44</v>
      </c>
      <c r="F44" s="19"/>
      <c r="G44" s="16"/>
    </row>
    <row r="45" spans="1:7">
      <c r="A45" s="107" t="s">
        <v>16</v>
      </c>
      <c r="B45" s="204" t="s">
        <v>29</v>
      </c>
      <c r="C45" s="205"/>
      <c r="D45" s="108">
        <f>4380+2750+2800+2796+2844.88+2378.9+3500+21240+2444.93+2800+25740+599+3650+4900+4200+1200+1500+900+3950</f>
        <v>94573.709999999992</v>
      </c>
      <c r="E45" s="94" t="s">
        <v>44</v>
      </c>
      <c r="G45" s="16"/>
    </row>
    <row r="46" spans="1:7">
      <c r="A46" s="110" t="s">
        <v>280</v>
      </c>
      <c r="B46" s="111"/>
      <c r="C46" s="111"/>
      <c r="D46" s="112"/>
      <c r="E46" s="94"/>
      <c r="G46" s="16"/>
    </row>
    <row r="47" spans="1:7">
      <c r="A47" s="105" t="s">
        <v>26</v>
      </c>
      <c r="B47" s="206" t="s">
        <v>27</v>
      </c>
      <c r="C47" s="206"/>
      <c r="D47" s="106" t="s">
        <v>25</v>
      </c>
      <c r="E47" s="94"/>
      <c r="G47" s="16"/>
    </row>
    <row r="48" spans="1:7">
      <c r="A48" s="107" t="s">
        <v>11</v>
      </c>
      <c r="B48" s="207" t="s">
        <v>28</v>
      </c>
      <c r="C48" s="207"/>
      <c r="D48" s="108">
        <v>40769</v>
      </c>
      <c r="E48" s="94" t="s">
        <v>45</v>
      </c>
      <c r="F48" s="19"/>
      <c r="G48" s="16"/>
    </row>
    <row r="49" spans="1:7">
      <c r="A49" s="107" t="s">
        <v>12</v>
      </c>
      <c r="B49" s="204" t="s">
        <v>264</v>
      </c>
      <c r="C49" s="205"/>
      <c r="D49" s="108">
        <v>31500</v>
      </c>
      <c r="E49" s="94" t="s">
        <v>45</v>
      </c>
      <c r="F49" s="19"/>
      <c r="G49" s="16"/>
    </row>
    <row r="50" spans="1:7">
      <c r="A50" s="107" t="s">
        <v>13</v>
      </c>
      <c r="B50" s="204" t="s">
        <v>29</v>
      </c>
      <c r="C50" s="205"/>
      <c r="D50" s="108">
        <f>2400</f>
        <v>2400</v>
      </c>
      <c r="E50" s="94" t="s">
        <v>44</v>
      </c>
      <c r="F50" s="19"/>
      <c r="G50" s="16"/>
    </row>
    <row r="51" spans="1:7">
      <c r="A51" s="110" t="s">
        <v>291</v>
      </c>
      <c r="B51" s="111"/>
      <c r="C51" s="111"/>
      <c r="D51" s="112"/>
      <c r="E51" s="94"/>
      <c r="F51" s="19"/>
      <c r="G51" s="16"/>
    </row>
    <row r="52" spans="1:7">
      <c r="A52" s="105" t="s">
        <v>26</v>
      </c>
      <c r="B52" s="206" t="s">
        <v>27</v>
      </c>
      <c r="C52" s="206"/>
      <c r="D52" s="106" t="s">
        <v>25</v>
      </c>
      <c r="E52" s="94"/>
      <c r="F52" s="19"/>
      <c r="G52" s="16"/>
    </row>
    <row r="53" spans="1:7">
      <c r="A53" s="107" t="s">
        <v>11</v>
      </c>
      <c r="B53" s="207" t="s">
        <v>28</v>
      </c>
      <c r="C53" s="207"/>
      <c r="D53" s="108">
        <v>9961</v>
      </c>
      <c r="E53" s="94" t="s">
        <v>45</v>
      </c>
      <c r="F53" s="19"/>
      <c r="G53" s="16"/>
    </row>
    <row r="54" spans="1:7">
      <c r="A54" s="107" t="s">
        <v>12</v>
      </c>
      <c r="B54" s="207" t="s">
        <v>30</v>
      </c>
      <c r="C54" s="207"/>
      <c r="D54" s="108">
        <v>1968</v>
      </c>
      <c r="E54" s="94" t="s">
        <v>45</v>
      </c>
      <c r="F54" s="19"/>
      <c r="G54" s="16"/>
    </row>
    <row r="55" spans="1:7">
      <c r="A55" s="107" t="s">
        <v>13</v>
      </c>
      <c r="B55" s="204" t="s">
        <v>29</v>
      </c>
      <c r="C55" s="205"/>
      <c r="D55" s="108">
        <v>2899</v>
      </c>
      <c r="E55" s="94" t="s">
        <v>44</v>
      </c>
      <c r="F55" s="19"/>
      <c r="G55" s="16"/>
    </row>
    <row r="56" spans="1:7">
      <c r="A56" s="18"/>
      <c r="G56" s="16"/>
    </row>
    <row r="60" spans="1:7">
      <c r="B60" s="5" t="s">
        <v>255</v>
      </c>
    </row>
  </sheetData>
  <mergeCells count="47">
    <mergeCell ref="B10:C10"/>
    <mergeCell ref="B2:C2"/>
    <mergeCell ref="B3:C3"/>
    <mergeCell ref="B4:C4"/>
    <mergeCell ref="B5:C5"/>
    <mergeCell ref="B6:C6"/>
    <mergeCell ref="B9:C9"/>
    <mergeCell ref="B7:C7"/>
    <mergeCell ref="B11:C11"/>
    <mergeCell ref="B25:C25"/>
    <mergeCell ref="B16:C16"/>
    <mergeCell ref="B37:C37"/>
    <mergeCell ref="B45:C45"/>
    <mergeCell ref="B39:C39"/>
    <mergeCell ref="B40:C40"/>
    <mergeCell ref="B42:C42"/>
    <mergeCell ref="B24:C24"/>
    <mergeCell ref="B50:C50"/>
    <mergeCell ref="B19:C19"/>
    <mergeCell ref="B20:C20"/>
    <mergeCell ref="B12:C12"/>
    <mergeCell ref="B13:C13"/>
    <mergeCell ref="B44:C44"/>
    <mergeCell ref="B29:C29"/>
    <mergeCell ref="B31:C31"/>
    <mergeCell ref="B14:C14"/>
    <mergeCell ref="B28:C28"/>
    <mergeCell ref="B26:C26"/>
    <mergeCell ref="B23:C23"/>
    <mergeCell ref="B21:C21"/>
    <mergeCell ref="B17:C17"/>
    <mergeCell ref="B18:C18"/>
    <mergeCell ref="B32:C32"/>
    <mergeCell ref="B41:C41"/>
    <mergeCell ref="B47:C47"/>
    <mergeCell ref="B48:C48"/>
    <mergeCell ref="B33:C33"/>
    <mergeCell ref="B43:C43"/>
    <mergeCell ref="B27:C27"/>
    <mergeCell ref="B52:C52"/>
    <mergeCell ref="B53:C53"/>
    <mergeCell ref="B55:C55"/>
    <mergeCell ref="B54:C54"/>
    <mergeCell ref="B34:C34"/>
    <mergeCell ref="B35:C35"/>
    <mergeCell ref="B36:C36"/>
    <mergeCell ref="B49:C49"/>
  </mergeCells>
  <phoneticPr fontId="2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topLeftCell="A55" workbookViewId="0">
      <selection activeCell="D11" sqref="D11"/>
    </sheetView>
  </sheetViews>
  <sheetFormatPr defaultColWidth="9.109375" defaultRowHeight="13.8"/>
  <cols>
    <col min="1" max="1" width="3.44140625" style="9" bestFit="1" customWidth="1"/>
    <col min="2" max="2" width="27.109375" style="9" customWidth="1"/>
    <col min="3" max="3" width="41" style="9" bestFit="1" customWidth="1"/>
    <col min="4" max="5" width="39" style="10" customWidth="1"/>
    <col min="6" max="16384" width="9.109375" style="5"/>
  </cols>
  <sheetData>
    <row r="1" spans="1:5" ht="27.6" thickBot="1">
      <c r="A1" s="113" t="s">
        <v>0</v>
      </c>
      <c r="B1" s="113" t="s">
        <v>31</v>
      </c>
      <c r="C1" s="113" t="s">
        <v>43</v>
      </c>
      <c r="D1" s="114" t="s">
        <v>32</v>
      </c>
      <c r="E1" s="115" t="s">
        <v>33</v>
      </c>
    </row>
    <row r="2" spans="1:5" ht="40.200000000000003">
      <c r="A2" s="225">
        <v>1</v>
      </c>
      <c r="B2" s="193" t="s">
        <v>55</v>
      </c>
      <c r="C2" s="116" t="str">
        <f>'Zakładka nr 1'!C3</f>
        <v>Budynek Urzędu, ul. Rynek 5</v>
      </c>
      <c r="D2" s="117" t="s">
        <v>185</v>
      </c>
      <c r="E2" s="118" t="s">
        <v>76</v>
      </c>
    </row>
    <row r="3" spans="1:5" ht="27">
      <c r="A3" s="247"/>
      <c r="B3" s="248"/>
      <c r="C3" s="249" t="s">
        <v>334</v>
      </c>
      <c r="D3" s="250" t="s">
        <v>335</v>
      </c>
      <c r="E3" s="251"/>
    </row>
    <row r="4" spans="1:5" ht="27">
      <c r="A4" s="226"/>
      <c r="B4" s="194"/>
      <c r="C4" s="119" t="str">
        <f>'Zakładka nr 1'!C5</f>
        <v>Urząd Gminy i Miasta, Ulanów</v>
      </c>
      <c r="D4" s="120" t="s">
        <v>186</v>
      </c>
      <c r="E4" s="121" t="s">
        <v>75</v>
      </c>
    </row>
    <row r="5" spans="1:5" ht="27">
      <c r="A5" s="226"/>
      <c r="B5" s="194"/>
      <c r="C5" s="119" t="str">
        <f>'Zakładka nr 1'!C6</f>
        <v>Budynek OSP, Wólka Tanewska</v>
      </c>
      <c r="D5" s="120" t="s">
        <v>187</v>
      </c>
      <c r="E5" s="121" t="s">
        <v>75</v>
      </c>
    </row>
    <row r="6" spans="1:5" ht="27">
      <c r="A6" s="226"/>
      <c r="B6" s="194"/>
      <c r="C6" s="119" t="str">
        <f>'Zakładka nr 1'!C7</f>
        <v>Budynek OSP, Dąbrowica</v>
      </c>
      <c r="D6" s="120" t="s">
        <v>188</v>
      </c>
      <c r="E6" s="121"/>
    </row>
    <row r="7" spans="1:5" ht="27">
      <c r="A7" s="226"/>
      <c r="B7" s="194"/>
      <c r="C7" s="119" t="str">
        <f>'Zakładka nr 1'!C8</f>
        <v>Budynek OSP, Kurzyna Średnia</v>
      </c>
      <c r="D7" s="120" t="s">
        <v>73</v>
      </c>
      <c r="E7" s="121" t="s">
        <v>75</v>
      </c>
    </row>
    <row r="8" spans="1:5" ht="27">
      <c r="A8" s="226"/>
      <c r="B8" s="194"/>
      <c r="C8" s="122" t="str">
        <f>'Zakładka nr 1'!C9</f>
        <v>Budynek OSP, Bieliny</v>
      </c>
      <c r="D8" s="120" t="s">
        <v>189</v>
      </c>
      <c r="E8" s="121" t="s">
        <v>75</v>
      </c>
    </row>
    <row r="9" spans="1:5">
      <c r="A9" s="226"/>
      <c r="B9" s="194"/>
      <c r="C9" s="122" t="str">
        <f>'Zakładka nr 1'!C10</f>
        <v>Budynek OSP, Dąbrówka</v>
      </c>
      <c r="D9" s="120" t="s">
        <v>190</v>
      </c>
      <c r="E9" s="121"/>
    </row>
    <row r="10" spans="1:5" ht="40.200000000000003">
      <c r="A10" s="226"/>
      <c r="B10" s="194"/>
      <c r="C10" s="122" t="str">
        <f>'Zakładka nr 1'!C11</f>
        <v>Dom Ludowy, Glinianka</v>
      </c>
      <c r="D10" s="120" t="s">
        <v>191</v>
      </c>
      <c r="E10" s="121" t="s">
        <v>75</v>
      </c>
    </row>
    <row r="11" spans="1:5" ht="27">
      <c r="A11" s="226"/>
      <c r="B11" s="194"/>
      <c r="C11" s="122" t="str">
        <f>'Zakładka nr 1'!C12</f>
        <v>Budynek komunalny, Ulanów</v>
      </c>
      <c r="D11" s="120" t="s">
        <v>73</v>
      </c>
      <c r="E11" s="121"/>
    </row>
    <row r="12" spans="1:5" ht="27">
      <c r="A12" s="226"/>
      <c r="B12" s="194"/>
      <c r="C12" s="122" t="str">
        <f>'Zakładka nr 1'!C13</f>
        <v>Budynek komunalny,  ul. Rynek 40</v>
      </c>
      <c r="D12" s="120" t="s">
        <v>188</v>
      </c>
      <c r="E12" s="121"/>
    </row>
    <row r="13" spans="1:5">
      <c r="A13" s="226"/>
      <c r="B13" s="194"/>
      <c r="C13" s="122" t="str">
        <f>'Zakładka nr 1'!C14</f>
        <v>Budynek komunalny, ul. Rynek 32</v>
      </c>
      <c r="D13" s="120" t="s">
        <v>63</v>
      </c>
      <c r="E13" s="121"/>
    </row>
    <row r="14" spans="1:5" ht="27">
      <c r="A14" s="226"/>
      <c r="B14" s="194"/>
      <c r="C14" s="119" t="str">
        <f>'Zakładka nr 1'!C15</f>
        <v>Budynek komunalny, ul. 11-go Listopada</v>
      </c>
      <c r="D14" s="120" t="s">
        <v>73</v>
      </c>
      <c r="E14" s="121"/>
    </row>
    <row r="15" spans="1:5" ht="27">
      <c r="A15" s="226"/>
      <c r="B15" s="194"/>
      <c r="C15" s="122" t="str">
        <f>'Zakładka nr 1'!C16</f>
        <v>Budynek komunalny, ul. Piłsudskiego 6</v>
      </c>
      <c r="D15" s="120" t="s">
        <v>73</v>
      </c>
      <c r="E15" s="121"/>
    </row>
    <row r="16" spans="1:5" ht="27">
      <c r="A16" s="226"/>
      <c r="B16" s="194"/>
      <c r="C16" s="122" t="str">
        <f>'Zakładka nr 1'!C17</f>
        <v>Budynek komunalny, ul. Św. Zofii</v>
      </c>
      <c r="D16" s="120" t="s">
        <v>188</v>
      </c>
      <c r="E16" s="121"/>
    </row>
    <row r="17" spans="1:5" ht="27">
      <c r="A17" s="226"/>
      <c r="B17" s="194"/>
      <c r="C17" s="122" t="str">
        <f>'Zakładka nr 1'!C18</f>
        <v>Ośrodek zdrowia, Bieliny</v>
      </c>
      <c r="D17" s="120" t="s">
        <v>192</v>
      </c>
      <c r="E17" s="121" t="s">
        <v>75</v>
      </c>
    </row>
    <row r="18" spans="1:5" ht="27">
      <c r="A18" s="226"/>
      <c r="B18" s="194"/>
      <c r="C18" s="122" t="str">
        <f>'Zakładka nr 1'!C19</f>
        <v>Budynek gospodarczy, ul. Rynek 5</v>
      </c>
      <c r="D18" s="120" t="s">
        <v>192</v>
      </c>
      <c r="E18" s="121" t="s">
        <v>75</v>
      </c>
    </row>
    <row r="19" spans="1:5" ht="27">
      <c r="A19" s="226"/>
      <c r="B19" s="194"/>
      <c r="C19" s="122" t="s">
        <v>193</v>
      </c>
      <c r="D19" s="120" t="s">
        <v>192</v>
      </c>
      <c r="E19" s="121"/>
    </row>
    <row r="20" spans="1:5" ht="25.5" customHeight="1">
      <c r="A20" s="226"/>
      <c r="B20" s="194"/>
      <c r="C20" s="122" t="str">
        <f>'Zakładka nr 1'!C21</f>
        <v>Budynek szkoły, Glinianka</v>
      </c>
      <c r="D20" s="120" t="s">
        <v>194</v>
      </c>
      <c r="E20" s="121"/>
    </row>
    <row r="21" spans="1:5" ht="25.5" customHeight="1">
      <c r="A21" s="226"/>
      <c r="B21" s="194"/>
      <c r="C21" s="122" t="str">
        <f>'Zakładka nr 1'!C22</f>
        <v>Budynek szkoły, Kurzyna Wielka*</v>
      </c>
      <c r="D21" s="120" t="s">
        <v>195</v>
      </c>
      <c r="E21" s="121"/>
    </row>
    <row r="22" spans="1:5" ht="25.5" customHeight="1">
      <c r="A22" s="226"/>
      <c r="B22" s="194"/>
      <c r="C22" s="122" t="str">
        <f>'Zakładka nr 1'!C23</f>
        <v>Budynek szatniowy Orlik</v>
      </c>
      <c r="D22" s="120" t="s">
        <v>194</v>
      </c>
      <c r="E22" s="121" t="s">
        <v>75</v>
      </c>
    </row>
    <row r="23" spans="1:5" ht="25.5" customHeight="1">
      <c r="A23" s="227"/>
      <c r="B23" s="223"/>
      <c r="C23" s="122" t="str">
        <f>'Zakładka nr 1'!C24</f>
        <v>Budynek Muzeum Fisactwa, ul. Rynek</v>
      </c>
      <c r="D23" s="120" t="s">
        <v>196</v>
      </c>
      <c r="E23" s="121" t="s">
        <v>75</v>
      </c>
    </row>
    <row r="24" spans="1:5" ht="25.5" customHeight="1">
      <c r="A24" s="227"/>
      <c r="B24" s="223"/>
      <c r="C24" s="122" t="s">
        <v>197</v>
      </c>
      <c r="D24" s="120" t="s">
        <v>198</v>
      </c>
      <c r="E24" s="121" t="s">
        <v>75</v>
      </c>
    </row>
    <row r="25" spans="1:5" ht="25.5" customHeight="1">
      <c r="A25" s="227"/>
      <c r="B25" s="223"/>
      <c r="C25" s="122" t="s">
        <v>199</v>
      </c>
      <c r="D25" s="120" t="s">
        <v>200</v>
      </c>
      <c r="E25" s="121" t="s">
        <v>75</v>
      </c>
    </row>
    <row r="26" spans="1:5" ht="25.5" customHeight="1">
      <c r="A26" s="227"/>
      <c r="B26" s="223"/>
      <c r="C26" s="122" t="s">
        <v>201</v>
      </c>
      <c r="D26" s="120" t="s">
        <v>74</v>
      </c>
      <c r="E26" s="121" t="s">
        <v>75</v>
      </c>
    </row>
    <row r="27" spans="1:5" ht="25.5" customHeight="1">
      <c r="A27" s="227"/>
      <c r="B27" s="223"/>
      <c r="C27" s="122" t="s">
        <v>202</v>
      </c>
      <c r="D27" s="120" t="s">
        <v>73</v>
      </c>
      <c r="E27" s="121" t="s">
        <v>75</v>
      </c>
    </row>
    <row r="28" spans="1:5" ht="25.5" customHeight="1">
      <c r="A28" s="227"/>
      <c r="B28" s="223"/>
      <c r="C28" s="122" t="s">
        <v>203</v>
      </c>
      <c r="D28" s="120" t="s">
        <v>73</v>
      </c>
      <c r="E28" s="121"/>
    </row>
    <row r="29" spans="1:5" ht="25.5" customHeight="1">
      <c r="A29" s="227"/>
      <c r="B29" s="223"/>
      <c r="C29" s="122" t="s">
        <v>204</v>
      </c>
      <c r="D29" s="120" t="s">
        <v>73</v>
      </c>
      <c r="E29" s="121"/>
    </row>
    <row r="30" spans="1:5" ht="25.5" customHeight="1">
      <c r="A30" s="227"/>
      <c r="B30" s="223"/>
      <c r="C30" s="122" t="s">
        <v>206</v>
      </c>
      <c r="D30" s="120" t="s">
        <v>205</v>
      </c>
      <c r="E30" s="121" t="s">
        <v>75</v>
      </c>
    </row>
    <row r="31" spans="1:5" ht="25.5" customHeight="1">
      <c r="A31" s="227"/>
      <c r="B31" s="223"/>
      <c r="C31" s="122" t="s">
        <v>207</v>
      </c>
      <c r="D31" s="120" t="s">
        <v>208</v>
      </c>
      <c r="E31" s="121" t="s">
        <v>75</v>
      </c>
    </row>
    <row r="32" spans="1:5" ht="25.5" customHeight="1">
      <c r="A32" s="227"/>
      <c r="B32" s="223"/>
      <c r="C32" s="122" t="s">
        <v>209</v>
      </c>
      <c r="D32" s="120" t="s">
        <v>72</v>
      </c>
      <c r="E32" s="121" t="s">
        <v>75</v>
      </c>
    </row>
    <row r="33" spans="1:5" ht="25.5" customHeight="1">
      <c r="A33" s="227"/>
      <c r="B33" s="223"/>
      <c r="C33" s="122" t="s">
        <v>211</v>
      </c>
      <c r="D33" s="120" t="s">
        <v>212</v>
      </c>
      <c r="E33" s="121" t="s">
        <v>75</v>
      </c>
    </row>
    <row r="34" spans="1:5" ht="25.5" customHeight="1">
      <c r="A34" s="227"/>
      <c r="B34" s="223"/>
      <c r="C34" s="122" t="s">
        <v>213</v>
      </c>
      <c r="D34" s="120" t="s">
        <v>215</v>
      </c>
      <c r="E34" s="121" t="s">
        <v>75</v>
      </c>
    </row>
    <row r="35" spans="1:5" ht="25.5" customHeight="1">
      <c r="A35" s="227"/>
      <c r="B35" s="223"/>
      <c r="C35" s="122" t="s">
        <v>214</v>
      </c>
      <c r="D35" s="120" t="s">
        <v>212</v>
      </c>
      <c r="E35" s="121" t="s">
        <v>75</v>
      </c>
    </row>
    <row r="36" spans="1:5" ht="25.5" customHeight="1">
      <c r="A36" s="227"/>
      <c r="B36" s="223"/>
      <c r="C36" s="122" t="s">
        <v>216</v>
      </c>
      <c r="D36" s="120" t="s">
        <v>212</v>
      </c>
      <c r="E36" s="121"/>
    </row>
    <row r="37" spans="1:5" ht="25.5" customHeight="1">
      <c r="A37" s="227"/>
      <c r="B37" s="223"/>
      <c r="C37" s="122" t="s">
        <v>217</v>
      </c>
      <c r="D37" s="120" t="s">
        <v>210</v>
      </c>
      <c r="E37" s="121"/>
    </row>
    <row r="38" spans="1:5" ht="25.5" customHeight="1" thickBot="1">
      <c r="A38" s="228"/>
      <c r="B38" s="224"/>
      <c r="C38" s="123" t="s">
        <v>182</v>
      </c>
      <c r="D38" s="124" t="s">
        <v>208</v>
      </c>
      <c r="E38" s="125" t="s">
        <v>75</v>
      </c>
    </row>
    <row r="39" spans="1:5" ht="27">
      <c r="A39" s="225">
        <v>3</v>
      </c>
      <c r="B39" s="230" t="s">
        <v>281</v>
      </c>
      <c r="C39" s="58" t="s">
        <v>119</v>
      </c>
      <c r="D39" s="117" t="s">
        <v>218</v>
      </c>
      <c r="E39" s="118" t="s">
        <v>75</v>
      </c>
    </row>
    <row r="40" spans="1:5" ht="40.200000000000003">
      <c r="A40" s="226"/>
      <c r="B40" s="231"/>
      <c r="C40" s="61" t="s">
        <v>121</v>
      </c>
      <c r="D40" s="120" t="s">
        <v>273</v>
      </c>
      <c r="E40" s="121" t="s">
        <v>75</v>
      </c>
    </row>
    <row r="41" spans="1:5" ht="27.6" thickBot="1">
      <c r="A41" s="229"/>
      <c r="B41" s="232"/>
      <c r="C41" s="65" t="s">
        <v>122</v>
      </c>
      <c r="D41" s="124" t="s">
        <v>219</v>
      </c>
      <c r="E41" s="125" t="s">
        <v>75</v>
      </c>
    </row>
    <row r="42" spans="1:5" ht="28.5" customHeight="1">
      <c r="A42" s="221">
        <v>4</v>
      </c>
      <c r="B42" s="219" t="s">
        <v>277</v>
      </c>
      <c r="C42" s="58" t="s">
        <v>125</v>
      </c>
      <c r="D42" s="117" t="s">
        <v>266</v>
      </c>
      <c r="E42" s="118" t="s">
        <v>75</v>
      </c>
    </row>
    <row r="43" spans="1:5" s="8" customFormat="1" ht="26.25" customHeight="1" thickBot="1">
      <c r="A43" s="222"/>
      <c r="B43" s="220"/>
      <c r="C43" s="126" t="s">
        <v>128</v>
      </c>
      <c r="D43" s="124" t="s">
        <v>265</v>
      </c>
      <c r="E43" s="125" t="s">
        <v>75</v>
      </c>
    </row>
    <row r="44" spans="1:5" s="8" customFormat="1" ht="29.25" customHeight="1">
      <c r="A44" s="225">
        <v>5</v>
      </c>
      <c r="B44" s="233" t="s">
        <v>284</v>
      </c>
      <c r="C44" s="69" t="s">
        <v>125</v>
      </c>
      <c r="D44" s="117" t="s">
        <v>266</v>
      </c>
      <c r="E44" s="118" t="s">
        <v>75</v>
      </c>
    </row>
    <row r="45" spans="1:5" s="8" customFormat="1" ht="32.25" customHeight="1" thickBot="1">
      <c r="A45" s="228"/>
      <c r="B45" s="234"/>
      <c r="C45" s="73" t="s">
        <v>267</v>
      </c>
      <c r="D45" s="124" t="s">
        <v>72</v>
      </c>
      <c r="E45" s="125"/>
    </row>
    <row r="46" spans="1:5" ht="42" customHeight="1" thickBot="1">
      <c r="A46" s="127">
        <v>6</v>
      </c>
      <c r="B46" s="128" t="s">
        <v>285</v>
      </c>
      <c r="C46" s="129" t="s">
        <v>220</v>
      </c>
      <c r="D46" s="130" t="s">
        <v>269</v>
      </c>
      <c r="E46" s="131" t="s">
        <v>75</v>
      </c>
    </row>
    <row r="47" spans="1:5" ht="38.25" customHeight="1">
      <c r="A47" s="221">
        <v>7</v>
      </c>
      <c r="B47" s="219" t="s">
        <v>287</v>
      </c>
      <c r="C47" s="77" t="s">
        <v>289</v>
      </c>
      <c r="D47" s="117" t="s">
        <v>221</v>
      </c>
      <c r="E47" s="118" t="s">
        <v>75</v>
      </c>
    </row>
    <row r="48" spans="1:5" ht="27.6" thickBot="1">
      <c r="A48" s="222"/>
      <c r="B48" s="220"/>
      <c r="C48" s="80" t="s">
        <v>127</v>
      </c>
      <c r="D48" s="124" t="s">
        <v>271</v>
      </c>
      <c r="E48" s="125" t="s">
        <v>75</v>
      </c>
    </row>
    <row r="49" spans="1:5" ht="40.799999999999997" thickBot="1">
      <c r="A49" s="132">
        <v>8</v>
      </c>
      <c r="B49" s="133" t="s">
        <v>286</v>
      </c>
      <c r="C49" s="133" t="s">
        <v>257</v>
      </c>
      <c r="D49" s="134" t="s">
        <v>258</v>
      </c>
      <c r="E49" s="135" t="s">
        <v>76</v>
      </c>
    </row>
  </sheetData>
  <mergeCells count="10">
    <mergeCell ref="B47:B48"/>
    <mergeCell ref="A47:A48"/>
    <mergeCell ref="B2:B38"/>
    <mergeCell ref="A2:A38"/>
    <mergeCell ref="A39:A41"/>
    <mergeCell ref="B39:B41"/>
    <mergeCell ref="B44:B45"/>
    <mergeCell ref="A44:A45"/>
    <mergeCell ref="B42:B43"/>
    <mergeCell ref="A42:A43"/>
  </mergeCells>
  <phoneticPr fontId="2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topLeftCell="A4" zoomScaleNormal="145" workbookViewId="0">
      <selection activeCell="O4" sqref="O1:Q1048576"/>
    </sheetView>
  </sheetViews>
  <sheetFormatPr defaultColWidth="9.109375" defaultRowHeight="14.4"/>
  <cols>
    <col min="1" max="1" width="5.44140625" style="6" customWidth="1"/>
    <col min="2" max="2" width="11.44140625" style="6" customWidth="1"/>
    <col min="3" max="3" width="9.109375" style="6"/>
    <col min="4" max="4" width="9.6640625" style="6" bestFit="1" customWidth="1"/>
    <col min="5" max="5" width="16.5546875" style="6" bestFit="1" customWidth="1"/>
    <col min="6" max="6" width="9.44140625" style="7" bestFit="1" customWidth="1"/>
    <col min="7" max="8" width="9.44140625" style="6" bestFit="1" customWidth="1"/>
    <col min="9" max="9" width="19.77734375" style="6" bestFit="1" customWidth="1"/>
    <col min="10" max="10" width="14.77734375" style="13" bestFit="1" customWidth="1"/>
    <col min="11" max="11" width="12.109375" style="6" customWidth="1"/>
    <col min="12" max="12" width="11.33203125" style="6" customWidth="1"/>
    <col min="13" max="13" width="9.88671875" style="6" bestFit="1" customWidth="1"/>
    <col min="14" max="14" width="18.88671875" style="6" customWidth="1"/>
    <col min="15" max="16384" width="9.109375" style="1"/>
  </cols>
  <sheetData>
    <row r="1" spans="1:14" ht="24.6" thickTop="1">
      <c r="A1" s="136" t="s">
        <v>0</v>
      </c>
      <c r="B1" s="137" t="s">
        <v>34</v>
      </c>
      <c r="C1" s="137" t="s">
        <v>35</v>
      </c>
      <c r="D1" s="137" t="s">
        <v>36</v>
      </c>
      <c r="E1" s="137" t="s">
        <v>37</v>
      </c>
      <c r="F1" s="137" t="s">
        <v>38</v>
      </c>
      <c r="G1" s="137" t="s">
        <v>39</v>
      </c>
      <c r="H1" s="137" t="s">
        <v>52</v>
      </c>
      <c r="I1" s="137" t="s">
        <v>40</v>
      </c>
      <c r="J1" s="137" t="s">
        <v>53</v>
      </c>
      <c r="K1" s="137" t="s">
        <v>41</v>
      </c>
      <c r="L1" s="137" t="s">
        <v>51</v>
      </c>
      <c r="M1" s="137" t="s">
        <v>42</v>
      </c>
      <c r="N1" s="138" t="s">
        <v>54</v>
      </c>
    </row>
    <row r="2" spans="1:14" s="2" customFormat="1" ht="27">
      <c r="A2" s="139" t="s">
        <v>11</v>
      </c>
      <c r="B2" s="140" t="s">
        <v>132</v>
      </c>
      <c r="C2" s="141" t="s">
        <v>147</v>
      </c>
      <c r="D2" s="141" t="s">
        <v>148</v>
      </c>
      <c r="E2" s="158" t="s">
        <v>133</v>
      </c>
      <c r="F2" s="141" t="s">
        <v>149</v>
      </c>
      <c r="G2" s="141">
        <v>9</v>
      </c>
      <c r="H2" s="141">
        <v>979</v>
      </c>
      <c r="I2" s="143" t="s">
        <v>151</v>
      </c>
      <c r="J2" s="141" t="s">
        <v>17</v>
      </c>
      <c r="K2" s="142" t="s">
        <v>150</v>
      </c>
      <c r="L2" s="142" t="s">
        <v>150</v>
      </c>
      <c r="M2" s="142" t="s">
        <v>17</v>
      </c>
      <c r="N2" s="142" t="s">
        <v>62</v>
      </c>
    </row>
    <row r="3" spans="1:14" s="2" customFormat="1" ht="27">
      <c r="A3" s="139" t="s">
        <v>12</v>
      </c>
      <c r="B3" s="140" t="s">
        <v>134</v>
      </c>
      <c r="C3" s="141" t="s">
        <v>147</v>
      </c>
      <c r="D3" s="141" t="s">
        <v>148</v>
      </c>
      <c r="E3" s="158" t="s">
        <v>133</v>
      </c>
      <c r="F3" s="141" t="s">
        <v>149</v>
      </c>
      <c r="G3" s="141">
        <v>9</v>
      </c>
      <c r="H3" s="141">
        <v>1979</v>
      </c>
      <c r="I3" s="141" t="s">
        <v>152</v>
      </c>
      <c r="J3" s="141" t="s">
        <v>17</v>
      </c>
      <c r="K3" s="142" t="s">
        <v>150</v>
      </c>
      <c r="L3" s="142" t="s">
        <v>150</v>
      </c>
      <c r="M3" s="142" t="s">
        <v>17</v>
      </c>
      <c r="N3" s="142" t="s">
        <v>62</v>
      </c>
    </row>
    <row r="4" spans="1:14" ht="27">
      <c r="A4" s="139" t="s">
        <v>13</v>
      </c>
      <c r="B4" s="140" t="s">
        <v>135</v>
      </c>
      <c r="C4" s="141" t="s">
        <v>159</v>
      </c>
      <c r="D4" s="141" t="s">
        <v>160</v>
      </c>
      <c r="E4" s="158" t="s">
        <v>133</v>
      </c>
      <c r="F4" s="141" t="s">
        <v>161</v>
      </c>
      <c r="G4" s="141">
        <v>9</v>
      </c>
      <c r="H4" s="141">
        <v>2008</v>
      </c>
      <c r="I4" s="141" t="s">
        <v>136</v>
      </c>
      <c r="J4" s="144" t="s">
        <v>17</v>
      </c>
      <c r="K4" s="142" t="s">
        <v>162</v>
      </c>
      <c r="L4" s="142" t="s">
        <v>162</v>
      </c>
      <c r="M4" s="142" t="s">
        <v>17</v>
      </c>
      <c r="N4" s="142" t="s">
        <v>62</v>
      </c>
    </row>
    <row r="5" spans="1:14" ht="27">
      <c r="A5" s="139" t="s">
        <v>14</v>
      </c>
      <c r="B5" s="140" t="s">
        <v>137</v>
      </c>
      <c r="C5" s="141" t="s">
        <v>158</v>
      </c>
      <c r="D5" s="141" t="s">
        <v>148</v>
      </c>
      <c r="E5" s="158" t="s">
        <v>133</v>
      </c>
      <c r="F5" s="141" t="s">
        <v>156</v>
      </c>
      <c r="G5" s="141">
        <v>6</v>
      </c>
      <c r="H5" s="141">
        <v>2010</v>
      </c>
      <c r="I5" s="141" t="s">
        <v>138</v>
      </c>
      <c r="J5" s="141" t="s">
        <v>17</v>
      </c>
      <c r="K5" s="142" t="s">
        <v>154</v>
      </c>
      <c r="L5" s="142" t="s">
        <v>154</v>
      </c>
      <c r="M5" s="142" t="s">
        <v>17</v>
      </c>
      <c r="N5" s="142" t="s">
        <v>62</v>
      </c>
    </row>
    <row r="6" spans="1:14" ht="27">
      <c r="A6" s="139" t="s">
        <v>15</v>
      </c>
      <c r="B6" s="140" t="s">
        <v>139</v>
      </c>
      <c r="C6" s="141" t="s">
        <v>155</v>
      </c>
      <c r="D6" s="141" t="s">
        <v>148</v>
      </c>
      <c r="E6" s="158" t="s">
        <v>133</v>
      </c>
      <c r="F6" s="141" t="s">
        <v>157</v>
      </c>
      <c r="G6" s="141">
        <v>6</v>
      </c>
      <c r="H6" s="141">
        <v>2010</v>
      </c>
      <c r="I6" s="141" t="s">
        <v>140</v>
      </c>
      <c r="J6" s="141" t="s">
        <v>17</v>
      </c>
      <c r="K6" s="142" t="s">
        <v>154</v>
      </c>
      <c r="L6" s="142" t="s">
        <v>154</v>
      </c>
      <c r="M6" s="142" t="s">
        <v>17</v>
      </c>
      <c r="N6" s="142" t="s">
        <v>62</v>
      </c>
    </row>
    <row r="7" spans="1:14" s="3" customFormat="1" ht="27">
      <c r="A7" s="139" t="s">
        <v>16</v>
      </c>
      <c r="B7" s="140" t="s">
        <v>141</v>
      </c>
      <c r="C7" s="141" t="s">
        <v>163</v>
      </c>
      <c r="D7" s="141" t="s">
        <v>164</v>
      </c>
      <c r="E7" s="158" t="s">
        <v>133</v>
      </c>
      <c r="F7" s="141" t="s">
        <v>165</v>
      </c>
      <c r="G7" s="141">
        <v>6</v>
      </c>
      <c r="H7" s="141">
        <v>1998</v>
      </c>
      <c r="I7" s="141" t="s">
        <v>142</v>
      </c>
      <c r="J7" s="141" t="s">
        <v>17</v>
      </c>
      <c r="K7" s="142" t="s">
        <v>166</v>
      </c>
      <c r="L7" s="142" t="s">
        <v>166</v>
      </c>
      <c r="M7" s="142" t="s">
        <v>17</v>
      </c>
      <c r="N7" s="142" t="s">
        <v>62</v>
      </c>
    </row>
    <row r="8" spans="1:14" ht="27">
      <c r="A8" s="139" t="s">
        <v>18</v>
      </c>
      <c r="B8" s="140" t="s">
        <v>143</v>
      </c>
      <c r="C8" s="141" t="s">
        <v>71</v>
      </c>
      <c r="D8" s="141">
        <v>244</v>
      </c>
      <c r="E8" s="158" t="s">
        <v>133</v>
      </c>
      <c r="F8" s="141" t="s">
        <v>153</v>
      </c>
      <c r="G8" s="141">
        <v>7</v>
      </c>
      <c r="H8" s="141">
        <v>1982</v>
      </c>
      <c r="I8" s="141">
        <v>60462</v>
      </c>
      <c r="J8" s="141" t="s">
        <v>17</v>
      </c>
      <c r="K8" s="142" t="s">
        <v>154</v>
      </c>
      <c r="L8" s="142" t="s">
        <v>154</v>
      </c>
      <c r="M8" s="145" t="s">
        <v>17</v>
      </c>
      <c r="N8" s="142" t="s">
        <v>62</v>
      </c>
    </row>
    <row r="9" spans="1:14" ht="27">
      <c r="A9" s="139" t="s">
        <v>19</v>
      </c>
      <c r="B9" s="140" t="s">
        <v>167</v>
      </c>
      <c r="C9" s="141" t="s">
        <v>70</v>
      </c>
      <c r="D9" s="141">
        <v>85</v>
      </c>
      <c r="E9" s="158" t="s">
        <v>144</v>
      </c>
      <c r="F9" s="141" t="s">
        <v>145</v>
      </c>
      <c r="G9" s="141">
        <v>6</v>
      </c>
      <c r="H9" s="141">
        <v>1987</v>
      </c>
      <c r="I9" s="141">
        <v>10872</v>
      </c>
      <c r="J9" s="141" t="s">
        <v>17</v>
      </c>
      <c r="K9" s="142" t="s">
        <v>146</v>
      </c>
      <c r="L9" s="142" t="s">
        <v>146</v>
      </c>
      <c r="M9" s="145" t="s">
        <v>17</v>
      </c>
      <c r="N9" s="142" t="s">
        <v>62</v>
      </c>
    </row>
    <row r="10" spans="1:14" ht="40.200000000000003">
      <c r="A10" s="139" t="s">
        <v>20</v>
      </c>
      <c r="B10" s="140" t="s">
        <v>232</v>
      </c>
      <c r="C10" s="141" t="s">
        <v>233</v>
      </c>
      <c r="D10" s="141" t="s">
        <v>234</v>
      </c>
      <c r="E10" s="158" t="s">
        <v>61</v>
      </c>
      <c r="F10" s="141">
        <v>1598</v>
      </c>
      <c r="G10" s="141">
        <v>5</v>
      </c>
      <c r="H10" s="141">
        <v>2016</v>
      </c>
      <c r="I10" s="146" t="s">
        <v>235</v>
      </c>
      <c r="J10" s="147">
        <v>36500</v>
      </c>
      <c r="K10" s="142" t="s">
        <v>236</v>
      </c>
      <c r="L10" s="142" t="s">
        <v>236</v>
      </c>
      <c r="M10" s="142" t="s">
        <v>236</v>
      </c>
      <c r="N10" s="142" t="s">
        <v>62</v>
      </c>
    </row>
    <row r="11" spans="1:14" ht="27">
      <c r="A11" s="139" t="s">
        <v>21</v>
      </c>
      <c r="B11" s="140" t="s">
        <v>238</v>
      </c>
      <c r="C11" s="141" t="s">
        <v>163</v>
      </c>
      <c r="D11" s="141" t="s">
        <v>237</v>
      </c>
      <c r="E11" s="158" t="s">
        <v>133</v>
      </c>
      <c r="F11" s="141">
        <v>2299</v>
      </c>
      <c r="G11" s="141">
        <v>6</v>
      </c>
      <c r="H11" s="141">
        <v>2018</v>
      </c>
      <c r="I11" s="148" t="s">
        <v>239</v>
      </c>
      <c r="J11" s="141"/>
      <c r="K11" s="142" t="s">
        <v>240</v>
      </c>
      <c r="L11" s="142" t="s">
        <v>240</v>
      </c>
      <c r="M11" s="142" t="s">
        <v>17</v>
      </c>
      <c r="N11" s="142" t="s">
        <v>62</v>
      </c>
    </row>
    <row r="12" spans="1:14" ht="27">
      <c r="A12" s="139" t="s">
        <v>22</v>
      </c>
      <c r="B12" s="140" t="s">
        <v>306</v>
      </c>
      <c r="C12" s="141" t="s">
        <v>304</v>
      </c>
      <c r="D12" s="141" t="s">
        <v>305</v>
      </c>
      <c r="E12" s="158" t="s">
        <v>133</v>
      </c>
      <c r="F12" s="141">
        <v>2987</v>
      </c>
      <c r="G12" s="141">
        <v>6</v>
      </c>
      <c r="H12" s="141">
        <v>2020</v>
      </c>
      <c r="I12" s="143" t="s">
        <v>308</v>
      </c>
      <c r="J12" s="141"/>
      <c r="K12" s="142" t="s">
        <v>310</v>
      </c>
      <c r="L12" s="142" t="s">
        <v>310</v>
      </c>
      <c r="M12" s="142" t="s">
        <v>17</v>
      </c>
      <c r="N12" s="142"/>
    </row>
    <row r="13" spans="1:14" ht="27">
      <c r="A13" s="139" t="s">
        <v>23</v>
      </c>
      <c r="B13" s="140" t="s">
        <v>307</v>
      </c>
      <c r="C13" s="141" t="s">
        <v>304</v>
      </c>
      <c r="D13" s="141" t="s">
        <v>305</v>
      </c>
      <c r="E13" s="158" t="s">
        <v>133</v>
      </c>
      <c r="F13" s="141">
        <v>2987</v>
      </c>
      <c r="G13" s="141">
        <v>6</v>
      </c>
      <c r="H13" s="141">
        <v>2020</v>
      </c>
      <c r="I13" s="141" t="s">
        <v>309</v>
      </c>
      <c r="J13" s="141"/>
      <c r="K13" s="142" t="s">
        <v>310</v>
      </c>
      <c r="L13" s="142" t="s">
        <v>310</v>
      </c>
      <c r="M13" s="142" t="s">
        <v>17</v>
      </c>
      <c r="N13" s="142"/>
    </row>
    <row r="14" spans="1:14" ht="27">
      <c r="A14" s="139" t="s">
        <v>311</v>
      </c>
      <c r="B14" s="140" t="s">
        <v>243</v>
      </c>
      <c r="C14" s="141" t="s">
        <v>241</v>
      </c>
      <c r="D14" s="141" t="s">
        <v>242</v>
      </c>
      <c r="E14" s="158" t="s">
        <v>133</v>
      </c>
      <c r="F14" s="141">
        <v>7698</v>
      </c>
      <c r="G14" s="141">
        <v>6</v>
      </c>
      <c r="H14" s="141">
        <v>2018</v>
      </c>
      <c r="I14" s="146" t="s">
        <v>244</v>
      </c>
      <c r="J14" s="141"/>
      <c r="K14" s="142" t="s">
        <v>245</v>
      </c>
      <c r="L14" s="142" t="s">
        <v>245</v>
      </c>
      <c r="M14" s="142" t="s">
        <v>17</v>
      </c>
      <c r="N14" s="142" t="s">
        <v>62</v>
      </c>
    </row>
    <row r="15" spans="1:14" ht="28.2">
      <c r="A15" s="139" t="s">
        <v>312</v>
      </c>
      <c r="B15" s="159" t="s">
        <v>300</v>
      </c>
      <c r="C15" s="159" t="s">
        <v>241</v>
      </c>
      <c r="D15" s="159" t="s">
        <v>299</v>
      </c>
      <c r="E15" s="158" t="s">
        <v>133</v>
      </c>
      <c r="F15" s="160" t="s">
        <v>301</v>
      </c>
      <c r="G15" s="159">
        <v>6</v>
      </c>
      <c r="H15" s="159">
        <v>2019</v>
      </c>
      <c r="I15" s="159" t="s">
        <v>302</v>
      </c>
      <c r="J15" s="161"/>
      <c r="K15" s="162" t="s">
        <v>303</v>
      </c>
      <c r="L15" s="162" t="s">
        <v>303</v>
      </c>
      <c r="M15" s="163" t="s">
        <v>17</v>
      </c>
      <c r="N15" s="142" t="s">
        <v>62</v>
      </c>
    </row>
    <row r="16" spans="1:14">
      <c r="J16" s="12"/>
    </row>
    <row r="17" spans="10:10">
      <c r="J17" s="12"/>
    </row>
    <row r="18" spans="10:10">
      <c r="J18" s="12"/>
    </row>
    <row r="19" spans="10:10">
      <c r="J19" s="12"/>
    </row>
    <row r="20" spans="10:10">
      <c r="J20" s="12"/>
    </row>
    <row r="21" spans="10:10">
      <c r="J21" s="12"/>
    </row>
    <row r="22" spans="10:10">
      <c r="J22" s="12"/>
    </row>
    <row r="23" spans="10:10">
      <c r="J23" s="12"/>
    </row>
    <row r="24" spans="10:10">
      <c r="J24" s="12"/>
    </row>
    <row r="25" spans="10:10">
      <c r="J25" s="12"/>
    </row>
    <row r="26" spans="10:10">
      <c r="J26" s="12"/>
    </row>
    <row r="27" spans="10:10">
      <c r="J27" s="12"/>
    </row>
    <row r="28" spans="10:10">
      <c r="J28" s="12"/>
    </row>
    <row r="29" spans="10:10">
      <c r="J29" s="12"/>
    </row>
    <row r="30" spans="10:10">
      <c r="J30" s="12"/>
    </row>
    <row r="31" spans="10:10">
      <c r="J31" s="12"/>
    </row>
    <row r="32" spans="10:10">
      <c r="J32" s="12"/>
    </row>
    <row r="33" spans="10:10">
      <c r="J33" s="12"/>
    </row>
    <row r="34" spans="10:10">
      <c r="J34" s="12"/>
    </row>
    <row r="35" spans="10:10">
      <c r="J35" s="12"/>
    </row>
    <row r="36" spans="10:10">
      <c r="J36" s="12"/>
    </row>
    <row r="37" spans="10:10">
      <c r="J37" s="12"/>
    </row>
    <row r="38" spans="10:10">
      <c r="J38" s="12"/>
    </row>
    <row r="39" spans="10:10">
      <c r="J39" s="12"/>
    </row>
    <row r="40" spans="10:10">
      <c r="J40" s="12"/>
    </row>
  </sheetData>
  <phoneticPr fontId="2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7823C-18FA-4A3E-9F4D-55F9EC035BB7}">
  <dimension ref="B2:E38"/>
  <sheetViews>
    <sheetView workbookViewId="0">
      <selection activeCell="H5" sqref="H5"/>
    </sheetView>
  </sheetViews>
  <sheetFormatPr defaultRowHeight="14.4"/>
  <cols>
    <col min="2" max="2" width="6.5546875" customWidth="1"/>
    <col min="3" max="3" width="16.5546875" customWidth="1"/>
    <col min="5" max="5" width="15" customWidth="1"/>
  </cols>
  <sheetData>
    <row r="2" spans="2:5" ht="15" thickBot="1"/>
    <row r="3" spans="2:5" ht="28.8" thickTop="1" thickBot="1">
      <c r="B3" s="165" t="s">
        <v>0</v>
      </c>
      <c r="C3" s="166" t="s">
        <v>313</v>
      </c>
      <c r="D3" s="167" t="s">
        <v>314</v>
      </c>
      <c r="E3" s="167" t="s">
        <v>315</v>
      </c>
    </row>
    <row r="4" spans="2:5" ht="15.6" thickTop="1" thickBot="1">
      <c r="B4" s="235" t="s">
        <v>316</v>
      </c>
      <c r="C4" s="236"/>
      <c r="D4" s="236"/>
      <c r="E4" s="237"/>
    </row>
    <row r="5" spans="2:5" ht="42.6" thickTop="1" thickBot="1">
      <c r="B5" s="168">
        <v>1</v>
      </c>
      <c r="C5" s="169" t="s">
        <v>317</v>
      </c>
      <c r="D5" s="170">
        <v>4</v>
      </c>
      <c r="E5" s="170" t="s">
        <v>318</v>
      </c>
    </row>
    <row r="6" spans="2:5" ht="42" thickBot="1">
      <c r="B6" s="168">
        <v>2</v>
      </c>
      <c r="C6" s="169" t="s">
        <v>319</v>
      </c>
      <c r="D6" s="170">
        <v>0</v>
      </c>
      <c r="E6" s="171">
        <v>0</v>
      </c>
    </row>
    <row r="7" spans="2:5" ht="42" thickBot="1">
      <c r="B7" s="168">
        <v>3</v>
      </c>
      <c r="C7" s="169" t="s">
        <v>320</v>
      </c>
      <c r="D7" s="170">
        <v>0</v>
      </c>
      <c r="E7" s="171">
        <v>0</v>
      </c>
    </row>
    <row r="8" spans="2:5" ht="28.2" thickBot="1">
      <c r="B8" s="168">
        <v>4</v>
      </c>
      <c r="C8" s="169" t="s">
        <v>321</v>
      </c>
      <c r="D8" s="170">
        <v>0</v>
      </c>
      <c r="E8" s="171">
        <v>0</v>
      </c>
    </row>
    <row r="9" spans="2:5" ht="42" thickBot="1">
      <c r="B9" s="168">
        <v>5</v>
      </c>
      <c r="C9" s="169" t="s">
        <v>322</v>
      </c>
      <c r="D9" s="170">
        <v>0</v>
      </c>
      <c r="E9" s="171">
        <v>0</v>
      </c>
    </row>
    <row r="10" spans="2:5" ht="28.2" thickBot="1">
      <c r="B10" s="168">
        <v>6</v>
      </c>
      <c r="C10" s="169" t="s">
        <v>323</v>
      </c>
      <c r="D10" s="170">
        <v>0</v>
      </c>
      <c r="E10" s="171">
        <v>0</v>
      </c>
    </row>
    <row r="11" spans="2:5" ht="42" thickBot="1">
      <c r="B11" s="168">
        <v>7</v>
      </c>
      <c r="C11" s="169" t="s">
        <v>324</v>
      </c>
      <c r="D11" s="170">
        <v>0</v>
      </c>
      <c r="E11" s="171">
        <v>0</v>
      </c>
    </row>
    <row r="12" spans="2:5" ht="28.2" thickBot="1">
      <c r="B12" s="238" t="s">
        <v>325</v>
      </c>
      <c r="C12" s="239"/>
      <c r="D12" s="172">
        <v>4</v>
      </c>
      <c r="E12" s="172" t="s">
        <v>318</v>
      </c>
    </row>
    <row r="13" spans="2:5">
      <c r="B13" s="173"/>
    </row>
    <row r="14" spans="2:5" ht="15" thickBot="1">
      <c r="B14" s="173"/>
    </row>
    <row r="15" spans="2:5" ht="28.8" thickTop="1" thickBot="1">
      <c r="B15" s="165" t="s">
        <v>0</v>
      </c>
      <c r="C15" s="166" t="s">
        <v>313</v>
      </c>
      <c r="D15" s="167" t="s">
        <v>314</v>
      </c>
      <c r="E15" s="167" t="s">
        <v>315</v>
      </c>
    </row>
    <row r="16" spans="2:5" ht="15.6" thickTop="1" thickBot="1">
      <c r="B16" s="235" t="s">
        <v>326</v>
      </c>
      <c r="C16" s="236"/>
      <c r="D16" s="236"/>
      <c r="E16" s="237"/>
    </row>
    <row r="17" spans="2:5" ht="42.6" thickTop="1" thickBot="1">
      <c r="B17" s="168">
        <v>1</v>
      </c>
      <c r="C17" s="169" t="s">
        <v>317</v>
      </c>
      <c r="D17" s="170">
        <v>1</v>
      </c>
      <c r="E17" s="170" t="s">
        <v>327</v>
      </c>
    </row>
    <row r="18" spans="2:5" ht="42" thickBot="1">
      <c r="B18" s="168">
        <v>2</v>
      </c>
      <c r="C18" s="169" t="s">
        <v>319</v>
      </c>
      <c r="D18" s="170">
        <v>0</v>
      </c>
      <c r="E18" s="171">
        <v>0</v>
      </c>
    </row>
    <row r="19" spans="2:5" ht="42" thickBot="1">
      <c r="B19" s="168">
        <v>3</v>
      </c>
      <c r="C19" s="169" t="s">
        <v>320</v>
      </c>
      <c r="D19" s="170">
        <v>0</v>
      </c>
      <c r="E19" s="171">
        <v>0</v>
      </c>
    </row>
    <row r="20" spans="2:5" ht="28.2" thickBot="1">
      <c r="B20" s="168">
        <v>4</v>
      </c>
      <c r="C20" s="169" t="s">
        <v>321</v>
      </c>
      <c r="D20" s="170">
        <v>0</v>
      </c>
      <c r="E20" s="171">
        <v>0</v>
      </c>
    </row>
    <row r="21" spans="2:5" ht="42" thickBot="1">
      <c r="B21" s="168">
        <v>5</v>
      </c>
      <c r="C21" s="169" t="s">
        <v>322</v>
      </c>
      <c r="D21" s="170">
        <v>0</v>
      </c>
      <c r="E21" s="171">
        <v>0</v>
      </c>
    </row>
    <row r="22" spans="2:5" ht="28.2" thickBot="1">
      <c r="B22" s="168">
        <v>6</v>
      </c>
      <c r="C22" s="169" t="s">
        <v>323</v>
      </c>
      <c r="D22" s="170">
        <v>0</v>
      </c>
      <c r="E22" s="171">
        <v>0</v>
      </c>
    </row>
    <row r="23" spans="2:5" ht="42" thickBot="1">
      <c r="B23" s="168">
        <v>7</v>
      </c>
      <c r="C23" s="169" t="s">
        <v>324</v>
      </c>
      <c r="D23" s="170">
        <v>0</v>
      </c>
      <c r="E23" s="171">
        <v>0</v>
      </c>
    </row>
    <row r="24" spans="2:5" ht="15" thickBot="1">
      <c r="B24" s="238" t="s">
        <v>325</v>
      </c>
      <c r="C24" s="239"/>
      <c r="D24" s="172">
        <v>1</v>
      </c>
      <c r="E24" s="172" t="s">
        <v>327</v>
      </c>
    </row>
    <row r="25" spans="2:5">
      <c r="B25" s="173"/>
    </row>
    <row r="26" spans="2:5">
      <c r="B26" s="173"/>
    </row>
    <row r="27" spans="2:5" ht="15" thickBot="1">
      <c r="B27" s="173"/>
    </row>
    <row r="28" spans="2:5" ht="28.8" thickTop="1" thickBot="1">
      <c r="B28" s="165" t="s">
        <v>0</v>
      </c>
      <c r="C28" s="166" t="s">
        <v>313</v>
      </c>
      <c r="D28" s="167" t="s">
        <v>314</v>
      </c>
      <c r="E28" s="167" t="s">
        <v>315</v>
      </c>
    </row>
    <row r="29" spans="2:5" ht="15.6" thickTop="1" thickBot="1">
      <c r="B29" s="235" t="s">
        <v>328</v>
      </c>
      <c r="C29" s="236"/>
      <c r="D29" s="236"/>
      <c r="E29" s="237"/>
    </row>
    <row r="30" spans="2:5" ht="42.6" thickTop="1" thickBot="1">
      <c r="B30" s="168">
        <v>1</v>
      </c>
      <c r="C30" s="169" t="s">
        <v>317</v>
      </c>
      <c r="D30" s="170">
        <v>3</v>
      </c>
      <c r="E30" s="170" t="s">
        <v>329</v>
      </c>
    </row>
    <row r="31" spans="2:5" ht="42" thickBot="1">
      <c r="B31" s="168">
        <v>2</v>
      </c>
      <c r="C31" s="169" t="s">
        <v>319</v>
      </c>
      <c r="D31" s="170">
        <v>0</v>
      </c>
      <c r="E31" s="171">
        <v>0</v>
      </c>
    </row>
    <row r="32" spans="2:5" ht="42" thickBot="1">
      <c r="B32" s="168">
        <v>3</v>
      </c>
      <c r="C32" s="169" t="s">
        <v>320</v>
      </c>
      <c r="D32" s="170">
        <v>1</v>
      </c>
      <c r="E32" s="170" t="s">
        <v>330</v>
      </c>
    </row>
    <row r="33" spans="2:5" ht="28.2" thickBot="1">
      <c r="B33" s="168">
        <v>4</v>
      </c>
      <c r="C33" s="169" t="s">
        <v>321</v>
      </c>
      <c r="D33" s="170">
        <v>0</v>
      </c>
      <c r="E33" s="171">
        <v>0</v>
      </c>
    </row>
    <row r="34" spans="2:5" ht="42" thickBot="1">
      <c r="B34" s="168">
        <v>5</v>
      </c>
      <c r="C34" s="169" t="s">
        <v>322</v>
      </c>
      <c r="D34" s="170">
        <v>0</v>
      </c>
      <c r="E34" s="171">
        <v>0</v>
      </c>
    </row>
    <row r="35" spans="2:5" ht="28.2" thickBot="1">
      <c r="B35" s="168">
        <v>6</v>
      </c>
      <c r="C35" s="169" t="s">
        <v>323</v>
      </c>
      <c r="D35" s="170">
        <v>0</v>
      </c>
      <c r="E35" s="171">
        <v>0</v>
      </c>
    </row>
    <row r="36" spans="2:5" ht="42" thickBot="1">
      <c r="B36" s="168">
        <v>7</v>
      </c>
      <c r="C36" s="169" t="s">
        <v>324</v>
      </c>
      <c r="D36" s="170">
        <v>0</v>
      </c>
      <c r="E36" s="171">
        <v>0</v>
      </c>
    </row>
    <row r="37" spans="2:5" ht="15" thickBot="1">
      <c r="B37" s="238" t="s">
        <v>325</v>
      </c>
      <c r="C37" s="239"/>
      <c r="D37" s="172">
        <v>4</v>
      </c>
      <c r="E37" s="172" t="s">
        <v>331</v>
      </c>
    </row>
    <row r="38" spans="2:5" ht="151.80000000000001">
      <c r="B38" s="173" t="s">
        <v>332</v>
      </c>
    </row>
  </sheetData>
  <mergeCells count="6">
    <mergeCell ref="B37:C37"/>
    <mergeCell ref="B4:E4"/>
    <mergeCell ref="B12:C12"/>
    <mergeCell ref="B16:E16"/>
    <mergeCell ref="B24:C24"/>
    <mergeCell ref="B29:E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Zakładka nr 1</vt:lpstr>
      <vt:lpstr>Zakładka nr 2</vt:lpstr>
      <vt:lpstr>Zakładka nr 3</vt:lpstr>
      <vt:lpstr>Zakładka nr 4</vt:lpstr>
      <vt:lpstr>Zakładka nr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Aneta Horecka</cp:lastModifiedBy>
  <dcterms:created xsi:type="dcterms:W3CDTF">2014-05-28T12:19:35Z</dcterms:created>
  <dcterms:modified xsi:type="dcterms:W3CDTF">2022-03-16T13:35:19Z</dcterms:modified>
</cp:coreProperties>
</file>